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90" windowWidth="22035" windowHeight="11055" activeTab="0"/>
  </bookViews>
  <sheets>
    <sheet name="Phosphates" sheetId="1" r:id="rId1"/>
  </sheets>
  <externalReferences>
    <externalReference r:id="rId4"/>
    <externalReference r:id="rId5"/>
  </externalReferences>
  <definedNames/>
  <calcPr calcId="145621" refMode="R1C1"/>
</workbook>
</file>

<file path=xl/sharedStrings.xml><?xml version="1.0" encoding="utf-8"?>
<sst xmlns="http://schemas.openxmlformats.org/spreadsheetml/2006/main" count="17053" uniqueCount="2302">
  <si>
    <t xml:space="preserve">Tropical-subtropical isotopic data.  The box below shows the Excel code used to calculate GTS2012 ages  from GTS2004 ages (Sheet "Stages"), and to assign Stages based on these ages.  Samples treated this way are highlighted in the age-related colors shown in the box below. </t>
  </si>
  <si>
    <t>Period</t>
  </si>
  <si>
    <t>Base age (Ma GTS2004)</t>
  </si>
  <si>
    <t>1s</t>
  </si>
  <si>
    <t>Calculated age (Ma GTS2012)</t>
  </si>
  <si>
    <t>Stage based on calculated age</t>
  </si>
  <si>
    <t>Quaternary</t>
  </si>
  <si>
    <t>Neogene (Pliocene)</t>
  </si>
  <si>
    <t>Neogene (Miocene)</t>
  </si>
  <si>
    <t>Paleogene (Eocene-Oligocene)</t>
  </si>
  <si>
    <t>Paleogene (Paleocene)</t>
  </si>
  <si>
    <t>Cretaceous (Late)</t>
  </si>
  <si>
    <t>Cretaceous (Early)</t>
  </si>
  <si>
    <t>Jurassic (Bajocian -Tithonian)</t>
  </si>
  <si>
    <t>Jurassic (Hettangian-Aalenian)</t>
  </si>
  <si>
    <t>Triassic</t>
  </si>
  <si>
    <t>Permian (Roadian to Changhsingian)</t>
  </si>
  <si>
    <t>Permian (Asselian to Kungurian)</t>
  </si>
  <si>
    <t>Carboniferous</t>
  </si>
  <si>
    <t>Devonian</t>
  </si>
  <si>
    <t>Silurian (Pridoli, Ludlow, Wenlock)</t>
  </si>
  <si>
    <t>Silurian (Llandovery)</t>
  </si>
  <si>
    <t>Ordovician</t>
  </si>
  <si>
    <t>Cambrian (Drumian-Age 10)</t>
  </si>
  <si>
    <t>Cambrian (Fortunian-Age 5)</t>
  </si>
  <si>
    <t>Sample</t>
  </si>
  <si>
    <t>Age 1 (Ma)</t>
  </si>
  <si>
    <t>Age Reference 1</t>
  </si>
  <si>
    <t>Age 2 (Ma)</t>
  </si>
  <si>
    <t>Age Reference 2</t>
  </si>
  <si>
    <t>Age (GTS 2012)</t>
  </si>
  <si>
    <t>Stage</t>
  </si>
  <si>
    <t>Conodont Zone</t>
  </si>
  <si>
    <t>Biostratigraphic Zone (Other)</t>
  </si>
  <si>
    <t>Formation</t>
  </si>
  <si>
    <t>Member</t>
  </si>
  <si>
    <t>Depth (M)</t>
  </si>
  <si>
    <t>Number/ Interval (cm)</t>
  </si>
  <si>
    <t>Lithology</t>
  </si>
  <si>
    <t>Depositional Environment</t>
  </si>
  <si>
    <t>Country</t>
  </si>
  <si>
    <t>Location</t>
  </si>
  <si>
    <t>Latitude</t>
  </si>
  <si>
    <t>Longitude</t>
  </si>
  <si>
    <t>Locality Comments</t>
  </si>
  <si>
    <t>Climate zone</t>
  </si>
  <si>
    <t>Taxon</t>
  </si>
  <si>
    <t>Mineralogy</t>
  </si>
  <si>
    <t>Overall Preservation</t>
  </si>
  <si>
    <t>% PO4</t>
  </si>
  <si>
    <t>Comments</t>
  </si>
  <si>
    <t>d18O of NBS120c</t>
  </si>
  <si>
    <t>δ18O (SMOW) all</t>
  </si>
  <si>
    <t>δ18O (SMOW)</t>
  </si>
  <si>
    <t>δ18O (SMOW) conodonts, enamel, enameloid</t>
  </si>
  <si>
    <t>δ18O (SMOW) conodonts + low-lat, normal S, Ceno+Mesozoic</t>
  </si>
  <si>
    <t>d18O corrected to NBS-120c = 22.6‰</t>
  </si>
  <si>
    <r>
      <t>T</t>
    </r>
    <r>
      <rPr>
        <b/>
        <sz val="8"/>
        <rFont val="Calibri"/>
        <family val="2"/>
      </rPr>
      <t>°</t>
    </r>
    <r>
      <rPr>
        <b/>
        <sz val="8"/>
        <rFont val="Arial"/>
        <family val="2"/>
      </rPr>
      <t>C Kolodny</t>
    </r>
  </si>
  <si>
    <t>T°C Puceat</t>
  </si>
  <si>
    <t>87Sr/ 86Sr</t>
  </si>
  <si>
    <t>Mean  87Sr/ 86Sr</t>
  </si>
  <si>
    <t>Reference - Title</t>
  </si>
  <si>
    <t>Reference - Journal Name</t>
  </si>
  <si>
    <t>Reference - Volumn</t>
  </si>
  <si>
    <t>Reference - Issue</t>
  </si>
  <si>
    <t>Reference - First Page</t>
  </si>
  <si>
    <t>Reference - Last Page</t>
  </si>
  <si>
    <t>Reference - Year</t>
  </si>
  <si>
    <t>Reference - Book Title</t>
  </si>
  <si>
    <t>Reference - Book Editor</t>
  </si>
  <si>
    <t>Reference - Publisher</t>
  </si>
  <si>
    <t>Reference - Authors (in order)</t>
  </si>
  <si>
    <t>Age</t>
  </si>
  <si>
    <t>Avg d18O (1 m.y. step, 3 m.y. window (X-1.5, X+1.4)</t>
  </si>
  <si>
    <t>SD</t>
  </si>
  <si>
    <t>N</t>
  </si>
  <si>
    <t>2SE</t>
  </si>
  <si>
    <t xml:space="preserve">Avg d18O (2m.y. step, 4 m.y. window </t>
  </si>
  <si>
    <t>mean - SD</t>
  </si>
  <si>
    <t>mean + SD</t>
  </si>
  <si>
    <t xml:space="preserve">NSB-9b </t>
  </si>
  <si>
    <t>modern</t>
  </si>
  <si>
    <t>South Africa</t>
  </si>
  <si>
    <t>KwaZulu-Natal</t>
  </si>
  <si>
    <t>Carcharhinus obscurus (Dusky shark)</t>
  </si>
  <si>
    <t>Different AgPO4 preparation of same sample</t>
  </si>
  <si>
    <t>Isotopic composition of recent shark teeth as a proxy for environmental conditions</t>
  </si>
  <si>
    <t>Geochimica et Cosmochimica Acta,</t>
  </si>
  <si>
    <t>T. W. VENNEMANN, E. HEGNER, G. CLIFF, and G. W. BENZ</t>
  </si>
  <si>
    <t xml:space="preserve">NSB-9 </t>
  </si>
  <si>
    <t xml:space="preserve">Top 10 mm of 20 mm tooth </t>
  </si>
  <si>
    <t xml:space="preserve">NSB-7 </t>
  </si>
  <si>
    <t xml:space="preserve">Top 10 of 19 mm tooth </t>
  </si>
  <si>
    <t>NSBTV-1</t>
  </si>
  <si>
    <t>Galeocerdo cuvier (Tiger shark)</t>
  </si>
  <si>
    <t xml:space="preserve">Top 6 of 20 mm tooth </t>
  </si>
  <si>
    <t xml:space="preserve">NSB-6 </t>
  </si>
  <si>
    <t>Sphyrna mokarran (Great hammerhead)</t>
  </si>
  <si>
    <t xml:space="preserve">Top 10 of 14 mm tooth </t>
  </si>
  <si>
    <t xml:space="preserve">NSB-8 </t>
  </si>
  <si>
    <t xml:space="preserve">Top 8 of 19 mm tooth </t>
  </si>
  <si>
    <t xml:space="preserve">NSBTV-2 </t>
  </si>
  <si>
    <t xml:space="preserve">Top 5 of 18 mm tooth </t>
  </si>
  <si>
    <t xml:space="preserve">NSB-33gD </t>
  </si>
  <si>
    <t>all from same female caught 30/10/96</t>
  </si>
  <si>
    <t>Carcharodon carcharias (Great white shark)</t>
  </si>
  <si>
    <t xml:space="preserve">Root, bottom 4 of 30 mm tooth, dentine only </t>
  </si>
  <si>
    <t xml:space="preserve">NSB-4 </t>
  </si>
  <si>
    <t xml:space="preserve">Top 7 of 10 mm tooth </t>
  </si>
  <si>
    <t xml:space="preserve">NSB-5 </t>
  </si>
  <si>
    <t xml:space="preserve">Top 10 of 13 mm tooth </t>
  </si>
  <si>
    <t xml:space="preserve">NSB-39D </t>
  </si>
  <si>
    <t xml:space="preserve"> all from the same male caught 18/11/96</t>
  </si>
  <si>
    <t>Carcharias taurus (Sand tiger)</t>
  </si>
  <si>
    <t xml:space="preserve">24 mm tooth, fifth row (back), dentine only </t>
  </si>
  <si>
    <t xml:space="preserve">NSBTV-1D </t>
  </si>
  <si>
    <t>Root, dentine only</t>
  </si>
  <si>
    <t xml:space="preserve">NSB-5D </t>
  </si>
  <si>
    <t xml:space="preserve">Root, dentine only </t>
  </si>
  <si>
    <t xml:space="preserve">NSB-26D </t>
  </si>
  <si>
    <t xml:space="preserve">Root, osteodentine </t>
  </si>
  <si>
    <t xml:space="preserve">NSB-25D </t>
  </si>
  <si>
    <t xml:space="preserve">NSB-1b </t>
  </si>
  <si>
    <t xml:space="preserve">As above—rerun </t>
  </si>
  <si>
    <t xml:space="preserve">NSB-3 </t>
  </si>
  <si>
    <t xml:space="preserve">Top 5 of 33 mm tooth </t>
  </si>
  <si>
    <t xml:space="preserve">NSB-33aE </t>
  </si>
  <si>
    <t xml:space="preserve">Top 5 of 30 mm tooth, enameloid only </t>
  </si>
  <si>
    <t xml:space="preserve">NSB-36D </t>
  </si>
  <si>
    <t>33 mm tooth, dentine only</t>
  </si>
  <si>
    <t xml:space="preserve">NSB-17D </t>
  </si>
  <si>
    <t>Carcharhinus limbatus (Blacktip shark)</t>
  </si>
  <si>
    <t xml:space="preserve">NSB-39E </t>
  </si>
  <si>
    <t xml:space="preserve">24 mm tooth, fifth row (back), enameloid only </t>
  </si>
  <si>
    <t xml:space="preserve">NSB-1 </t>
  </si>
  <si>
    <t xml:space="preserve">Top 5 of 28 mm tooth </t>
  </si>
  <si>
    <t xml:space="preserve">NSB-30 </t>
  </si>
  <si>
    <t>Carcharhinus brevipinna (Spinner shark)</t>
  </si>
  <si>
    <t>2 complete teeth</t>
  </si>
  <si>
    <t xml:space="preserve">NSB-26 </t>
  </si>
  <si>
    <t xml:space="preserve">NSB-40D </t>
  </si>
  <si>
    <t xml:space="preserve">31 mm tooth, first row (front), dentine only </t>
  </si>
  <si>
    <t xml:space="preserve">NSB-33cD </t>
  </si>
  <si>
    <t xml:space="preserve">Neck, 30 mm tooth, dentine only </t>
  </si>
  <si>
    <t xml:space="preserve">NSB-17 </t>
  </si>
  <si>
    <t xml:space="preserve">Top 9 of 16 mm tooth </t>
  </si>
  <si>
    <t xml:space="preserve">NSB-10 </t>
  </si>
  <si>
    <t>Top 5 of 33 mm tooth;</t>
  </si>
  <si>
    <t xml:space="preserve">NSB-23 </t>
  </si>
  <si>
    <t>Top 5 of 15 mm tooth</t>
  </si>
  <si>
    <t xml:space="preserve">NSB-24 </t>
  </si>
  <si>
    <t xml:space="preserve">Top 4 of 10 mm tooth </t>
  </si>
  <si>
    <t xml:space="preserve">NSB-41E </t>
  </si>
  <si>
    <t xml:space="preserve">28 mm tooth, third row, enameloid only </t>
  </si>
  <si>
    <t xml:space="preserve">NSB-42E </t>
  </si>
  <si>
    <t xml:space="preserve">30 mm tooth, second row, enameloid only </t>
  </si>
  <si>
    <t xml:space="preserve">NSB-42D </t>
  </si>
  <si>
    <t>30 mm tooth, second row, dentine only</t>
  </si>
  <si>
    <t xml:space="preserve">NSB-2 </t>
  </si>
  <si>
    <t xml:space="preserve">Top 5 of 29 mm tooth </t>
  </si>
  <si>
    <t xml:space="preserve">NSB-33cE </t>
  </si>
  <si>
    <t xml:space="preserve">Neck, 30 mm tooth, enameloid only </t>
  </si>
  <si>
    <t xml:space="preserve">NSB-11 </t>
  </si>
  <si>
    <t>Top 9 of 19 mm tooth;</t>
  </si>
  <si>
    <t xml:space="preserve">NSB-25 </t>
  </si>
  <si>
    <t>Top 5 of 31 mm tooth</t>
  </si>
  <si>
    <t xml:space="preserve">NSB-33aD </t>
  </si>
  <si>
    <t xml:space="preserve">Top 5 of 30 mm tooth, dentine only </t>
  </si>
  <si>
    <t xml:space="preserve">NSB-36E </t>
  </si>
  <si>
    <t xml:space="preserve">33 mm tooth, enameloid only </t>
  </si>
  <si>
    <t xml:space="preserve">GW1-Std </t>
  </si>
  <si>
    <t>Composite of several teeth</t>
  </si>
  <si>
    <t xml:space="preserve">NSB-15 </t>
  </si>
  <si>
    <t xml:space="preserve">Top 12 of 17 mm tooth </t>
  </si>
  <si>
    <t xml:space="preserve">NSB-16 </t>
  </si>
  <si>
    <t xml:space="preserve">Complete tooth </t>
  </si>
  <si>
    <t xml:space="preserve">NSB-32 </t>
  </si>
  <si>
    <t xml:space="preserve">Complete tooth, 17 mm </t>
  </si>
  <si>
    <t xml:space="preserve">NSB-12 </t>
  </si>
  <si>
    <t xml:space="preserve">Top 10 of 20 mm tooth; </t>
  </si>
  <si>
    <t xml:space="preserve">NSB-41D </t>
  </si>
  <si>
    <t xml:space="preserve">28 mm tooth, third row, dentine only </t>
  </si>
  <si>
    <t xml:space="preserve">NSB-18 </t>
  </si>
  <si>
    <t xml:space="preserve">Top 11 of 17 mm tooth </t>
  </si>
  <si>
    <t xml:space="preserve">NSB-29 </t>
  </si>
  <si>
    <t xml:space="preserve">Top 5 of 15 mm tooth </t>
  </si>
  <si>
    <t xml:space="preserve">NSB-40E </t>
  </si>
  <si>
    <t xml:space="preserve">31 mm tooth, first row (front), enameloid only </t>
  </si>
  <si>
    <t xml:space="preserve">NSB-22 </t>
  </si>
  <si>
    <t xml:space="preserve">Top 6 of 18 mm tooth </t>
  </si>
  <si>
    <t xml:space="preserve">NSB-27 </t>
  </si>
  <si>
    <t xml:space="preserve">Top 7 of 28 mm tooth </t>
  </si>
  <si>
    <t xml:space="preserve">NSB-13 </t>
  </si>
  <si>
    <t>Isurus oxyrhincus (Shortfin mako)</t>
  </si>
  <si>
    <t xml:space="preserve">Complete 17 mm tooth, no osteodentine </t>
  </si>
  <si>
    <t>NSB-28</t>
  </si>
  <si>
    <t xml:space="preserve">Top 7 of 24 mm tooth </t>
  </si>
  <si>
    <t xml:space="preserve">NSB-14D </t>
  </si>
  <si>
    <t xml:space="preserve">Bottom dentine only </t>
  </si>
  <si>
    <t xml:space="preserve">NSB-21 </t>
  </si>
  <si>
    <t xml:space="preserve">NSB-14 </t>
  </si>
  <si>
    <t xml:space="preserve">Top 14 of 20 mm tooth </t>
  </si>
  <si>
    <t xml:space="preserve">NSB-19 </t>
  </si>
  <si>
    <t xml:space="preserve">Top 5 of 8 mm tooth </t>
  </si>
  <si>
    <t xml:space="preserve">NSB-20 </t>
  </si>
  <si>
    <t xml:space="preserve">Top 5 of 20 mm tooth </t>
  </si>
  <si>
    <t>IV</t>
  </si>
  <si>
    <t>France</t>
  </si>
  <si>
    <t>Mediterranean</t>
  </si>
  <si>
    <t>surface</t>
  </si>
  <si>
    <t>Myliobatis aquila</t>
  </si>
  <si>
    <t>d18O values of coexisting brachiopods and fish: Temeprature differences and estimates of paleo-water depths</t>
  </si>
  <si>
    <t>Geology</t>
  </si>
  <si>
    <t>S. Picard, S., Garcia, J-P., et al.</t>
  </si>
  <si>
    <t>V</t>
  </si>
  <si>
    <t>North Atlantic</t>
  </si>
  <si>
    <t>5-100 m</t>
  </si>
  <si>
    <t xml:space="preserve">Mustelus mustelus </t>
  </si>
  <si>
    <t>II</t>
  </si>
  <si>
    <t>0-200 m</t>
  </si>
  <si>
    <t>Squalus acanthias</t>
  </si>
  <si>
    <t>III</t>
  </si>
  <si>
    <t>Galeorhinos galeus</t>
  </si>
  <si>
    <t>I</t>
  </si>
  <si>
    <t>&lt; 500 m</t>
  </si>
  <si>
    <t>Dalatias licha</t>
  </si>
  <si>
    <t>P-6</t>
  </si>
  <si>
    <t>Israel</t>
  </si>
  <si>
    <t>Mediterranean, Acre</t>
  </si>
  <si>
    <t>Epinephelus sp.</t>
  </si>
  <si>
    <t>Oxygen isotope variations in phosphate of biogenic apatites, I. Fish bone apatite - rechecking the rules of the game</t>
  </si>
  <si>
    <t>Earth and Planetary Science Letters</t>
  </si>
  <si>
    <t>Y. Kolodny, B. Luz, and O. Navon</t>
  </si>
  <si>
    <t>A7</t>
  </si>
  <si>
    <t>DePaolo, 1986</t>
  </si>
  <si>
    <t>Neogene</t>
  </si>
  <si>
    <t>Miocene</t>
  </si>
  <si>
    <t>Upper Marine Molasse</t>
  </si>
  <si>
    <t>Germany</t>
  </si>
  <si>
    <t>Apfingen (eastern edge of the village)</t>
  </si>
  <si>
    <t>Chrysophrys molassica</t>
  </si>
  <si>
    <t>Half of "button"</t>
  </si>
  <si>
    <t>Oxygen, strontium, and neodymium isotope composition of fossil shark teeth as a proxy for the palaeoceanography and palaeoclimatology of the Miocene northern Alpine Paratethys</t>
  </si>
  <si>
    <t>Palaeogeography, Palaeoclimatology, Palaeoecology</t>
  </si>
  <si>
    <t>Torsten W. Vennemann _x0003_, Ernst Hegner</t>
  </si>
  <si>
    <t>A10</t>
  </si>
  <si>
    <t>Synodontaspis sp.</t>
  </si>
  <si>
    <t>Top 3 mm</t>
  </si>
  <si>
    <t>A11</t>
  </si>
  <si>
    <t>Top 4 mm</t>
  </si>
  <si>
    <t>A8</t>
  </si>
  <si>
    <t>A9b</t>
  </si>
  <si>
    <t>Chaenogaleus sp.</t>
  </si>
  <si>
    <t>Mid 2 mm</t>
  </si>
  <si>
    <t>A13</t>
  </si>
  <si>
    <t>Complete</t>
  </si>
  <si>
    <t>A6</t>
  </si>
  <si>
    <t>A12</t>
  </si>
  <si>
    <t>A9a</t>
  </si>
  <si>
    <t>Top 2 mm</t>
  </si>
  <si>
    <t>A9c(1)</t>
  </si>
  <si>
    <t>Bottom-dentine</t>
  </si>
  <si>
    <t>A9c(2)</t>
  </si>
  <si>
    <t>A1</t>
  </si>
  <si>
    <t>B5(1)</t>
  </si>
  <si>
    <t>Ballendorf (region of Langenau)</t>
  </si>
  <si>
    <t>B5(2)</t>
  </si>
  <si>
    <t>B6(1)</t>
  </si>
  <si>
    <t>Galeocerdo cf. aduncus</t>
  </si>
  <si>
    <t>B1</t>
  </si>
  <si>
    <t>Top 7 mm</t>
  </si>
  <si>
    <t>B6(3)</t>
  </si>
  <si>
    <t>B6(2)</t>
  </si>
  <si>
    <t>B4b</t>
  </si>
  <si>
    <t>B4a</t>
  </si>
  <si>
    <t xml:space="preserve">BG35 </t>
  </si>
  <si>
    <t>GTS2004</t>
  </si>
  <si>
    <t>Jurassic</t>
  </si>
  <si>
    <t xml:space="preserve">Lower Tithonian </t>
  </si>
  <si>
    <t>Mucronatum</t>
  </si>
  <si>
    <t xml:space="preserve"> Indet.</t>
  </si>
  <si>
    <t>protected environments</t>
  </si>
  <si>
    <t xml:space="preserve">Canjuers </t>
  </si>
  <si>
    <t xml:space="preserve">Eurysternum sp. </t>
  </si>
  <si>
    <t>“Thalassemydidae”</t>
  </si>
  <si>
    <t xml:space="preserve">Chelonia </t>
  </si>
  <si>
    <t xml:space="preserve">Osteoscute </t>
  </si>
  <si>
    <t>Oxygen isotope compositions of Late Jurassic vertebrate remains from lithographic limestones of western Europe: implications for the ecology of fish, turtles, and crocodilians</t>
  </si>
  <si>
    <t>Jean-Paul Billon-Bruyata, Christophe Lecuyer, Francois Martineaub, Jean-Michel Mazin</t>
  </si>
  <si>
    <t xml:space="preserve">BG64 </t>
  </si>
  <si>
    <t xml:space="preserve"> Hybonotum </t>
  </si>
  <si>
    <t xml:space="preserve">Gravesiana </t>
  </si>
  <si>
    <t>Solnhofen</t>
  </si>
  <si>
    <t xml:space="preserve">“Thalassamydidae” </t>
  </si>
  <si>
    <t>“Thalassamydidae”</t>
  </si>
  <si>
    <t>Chelonia</t>
  </si>
  <si>
    <t xml:space="preserve"> Osteoscute </t>
  </si>
  <si>
    <t xml:space="preserve">BG24 </t>
  </si>
  <si>
    <t xml:space="preserve">Gigas </t>
  </si>
  <si>
    <t>Crayssac</t>
  </si>
  <si>
    <t xml:space="preserve">Osteichthyes </t>
  </si>
  <si>
    <t xml:space="preserve"> Osteichthyes Indet. </t>
  </si>
  <si>
    <t xml:space="preserve">Scale </t>
  </si>
  <si>
    <t xml:space="preserve">BG38 </t>
  </si>
  <si>
    <t xml:space="preserve">Mucronatum </t>
  </si>
  <si>
    <t xml:space="preserve">Indet. </t>
  </si>
  <si>
    <t>Canjuers</t>
  </si>
  <si>
    <t xml:space="preserve">Proscinetes sp. </t>
  </si>
  <si>
    <t xml:space="preserve"> Pycnodontidae</t>
  </si>
  <si>
    <t xml:space="preserve"> Osteichthyes </t>
  </si>
  <si>
    <t xml:space="preserve">Tooth </t>
  </si>
  <si>
    <t xml:space="preserve">BG32 </t>
  </si>
  <si>
    <t xml:space="preserve"> Pycnodontidae </t>
  </si>
  <si>
    <t xml:space="preserve">BG33d </t>
  </si>
  <si>
    <t>Steneosaurus priscus</t>
  </si>
  <si>
    <t xml:space="preserve">Teleosauridae </t>
  </si>
  <si>
    <t xml:space="preserve">Crocodylia </t>
  </si>
  <si>
    <t xml:space="preserve">Osteoderm </t>
  </si>
  <si>
    <t xml:space="preserve">BG67 </t>
  </si>
  <si>
    <t xml:space="preserve">Hybonotum </t>
  </si>
  <si>
    <t>Gravesiana</t>
  </si>
  <si>
    <t xml:space="preserve">Solnhofen </t>
  </si>
  <si>
    <t xml:space="preserve">Gyrodus circularis </t>
  </si>
  <si>
    <t xml:space="preserve"> Gyrodontidae </t>
  </si>
  <si>
    <t xml:space="preserve">BG36 </t>
  </si>
  <si>
    <t xml:space="preserve"> Mucronatum </t>
  </si>
  <si>
    <t>Indet</t>
  </si>
  <si>
    <t xml:space="preserve">Lepidotes sp. </t>
  </si>
  <si>
    <t xml:space="preserve">Semionotidae </t>
  </si>
  <si>
    <t xml:space="preserve">Scales </t>
  </si>
  <si>
    <t xml:space="preserve">BG28 </t>
  </si>
  <si>
    <t xml:space="preserve"> Gigas </t>
  </si>
  <si>
    <t xml:space="preserve">Lepidotes sp.  </t>
  </si>
  <si>
    <t xml:space="preserve">BG21 </t>
  </si>
  <si>
    <t>Steneosaurus sp</t>
  </si>
  <si>
    <t xml:space="preserve"> Teleosauridae </t>
  </si>
  <si>
    <t xml:space="preserve">BG50d </t>
  </si>
  <si>
    <t xml:space="preserve">BG25 </t>
  </si>
  <si>
    <t>BG23</t>
  </si>
  <si>
    <t xml:space="preserve"> Semionotidae </t>
  </si>
  <si>
    <t xml:space="preserve">BG34 </t>
  </si>
  <si>
    <t xml:space="preserve"> Chelonia indet. </t>
  </si>
  <si>
    <t xml:space="preserve">BG37 </t>
  </si>
  <si>
    <t xml:space="preserve"> Mucronatum</t>
  </si>
  <si>
    <t xml:space="preserve">BG31 </t>
  </si>
  <si>
    <t xml:space="preserve">Steneosaurus sp. </t>
  </si>
  <si>
    <t>Osteoderm</t>
  </si>
  <si>
    <t xml:space="preserve">BG39 </t>
  </si>
  <si>
    <t>Indet.</t>
  </si>
  <si>
    <t xml:space="preserve">BG20 </t>
  </si>
  <si>
    <t xml:space="preserve"> Gigas</t>
  </si>
  <si>
    <t xml:space="preserve"> Gravesiana </t>
  </si>
  <si>
    <t>Osteichthyes</t>
  </si>
  <si>
    <t xml:space="preserve"> Scale</t>
  </si>
  <si>
    <t xml:space="preserve">BG68 </t>
  </si>
  <si>
    <t xml:space="preserve">Lepidotes maximus </t>
  </si>
  <si>
    <t xml:space="preserve">BG72 </t>
  </si>
  <si>
    <t xml:space="preserve"> Solnhofen </t>
  </si>
  <si>
    <t xml:space="preserve"> Tooth</t>
  </si>
  <si>
    <t xml:space="preserve">BG63 </t>
  </si>
  <si>
    <t>Hybonotum</t>
  </si>
  <si>
    <t xml:space="preserve">BG29 </t>
  </si>
  <si>
    <t>relatively open littoral</t>
  </si>
  <si>
    <t>Chassiron</t>
  </si>
  <si>
    <t xml:space="preserve">BG17 </t>
  </si>
  <si>
    <t xml:space="preserve">Chassiron </t>
  </si>
  <si>
    <t xml:space="preserve">BG62 </t>
  </si>
  <si>
    <t xml:space="preserve">BG65 </t>
  </si>
  <si>
    <t xml:space="preserve"> Solnhofen</t>
  </si>
  <si>
    <t xml:space="preserve">Plesiochelyidae </t>
  </si>
  <si>
    <t xml:space="preserve"> Plesiochelyidae </t>
  </si>
  <si>
    <t>Osteoscute</t>
  </si>
  <si>
    <t xml:space="preserve">BG43 </t>
  </si>
  <si>
    <t xml:space="preserve">Chassiron  </t>
  </si>
  <si>
    <t>BG16 d</t>
  </si>
  <si>
    <t xml:space="preserve">Thalassemys” moseri </t>
  </si>
  <si>
    <t xml:space="preserve">BG42 </t>
  </si>
  <si>
    <t xml:space="preserve"> Semionotidae</t>
  </si>
  <si>
    <t xml:space="preserve">BG22 </t>
  </si>
  <si>
    <t>Tooth</t>
  </si>
  <si>
    <t xml:space="preserve">BG12 </t>
  </si>
  <si>
    <t xml:space="preserve"> Gravesiana</t>
  </si>
  <si>
    <t xml:space="preserve"> Teleosauridae</t>
  </si>
  <si>
    <t xml:space="preserve"> Crocodylia </t>
  </si>
  <si>
    <t>BG10 d</t>
  </si>
  <si>
    <t>“Thalassemys” moseri</t>
  </si>
  <si>
    <t xml:space="preserve">BG11 </t>
  </si>
  <si>
    <t xml:space="preserve">BG14 </t>
  </si>
  <si>
    <t xml:space="preserve">BG05 </t>
  </si>
  <si>
    <t xml:space="preserve">BG41 </t>
  </si>
  <si>
    <t>BG44</t>
  </si>
  <si>
    <t xml:space="preserve"> Lepidotes sp. </t>
  </si>
  <si>
    <t>BG71</t>
  </si>
  <si>
    <t>Upper Kimmeridgian–Lower Tithonian</t>
  </si>
  <si>
    <t>Beckeri–Hybonotum</t>
  </si>
  <si>
    <t xml:space="preserve">Irius–Gigas </t>
  </si>
  <si>
    <t xml:space="preserve">Cerin </t>
  </si>
  <si>
    <t xml:space="preserve"> Idiochelys fitzingeri</t>
  </si>
  <si>
    <t xml:space="preserve"> Chelonia </t>
  </si>
  <si>
    <t xml:space="preserve">BG47 </t>
  </si>
  <si>
    <t xml:space="preserve"> Upper Kimmeridgian–Lower Tithonian</t>
  </si>
  <si>
    <t>Cerin</t>
  </si>
  <si>
    <t>Osteichthyes indet.</t>
  </si>
  <si>
    <t xml:space="preserve"> Osteichthyes</t>
  </si>
  <si>
    <t xml:space="preserve"> Tooth </t>
  </si>
  <si>
    <t xml:space="preserve">BG49 </t>
  </si>
  <si>
    <t xml:space="preserve">Pycnodontiformes </t>
  </si>
  <si>
    <t xml:space="preserve"> Pycnodontiformes indet.</t>
  </si>
  <si>
    <t xml:space="preserve">BG45 </t>
  </si>
  <si>
    <t>Irius–Gigas</t>
  </si>
  <si>
    <t>Pycnodontiformes</t>
  </si>
  <si>
    <t xml:space="preserve">Teeth </t>
  </si>
  <si>
    <t xml:space="preserve">BG70 </t>
  </si>
  <si>
    <t xml:space="preserve"> Scale </t>
  </si>
  <si>
    <t xml:space="preserve">BG48 </t>
  </si>
  <si>
    <t xml:space="preserve"> Pycnodontiformes indet. </t>
  </si>
  <si>
    <t xml:space="preserve">BG46 </t>
  </si>
  <si>
    <t xml:space="preserve"> Osteichthyes indet. </t>
  </si>
  <si>
    <t>L. Kimmeridgian</t>
  </si>
  <si>
    <t>Saone and Loire, Flace-les-Macon</t>
  </si>
  <si>
    <t>Asteracanthus</t>
  </si>
  <si>
    <t>Ice age at the Middle^Late Jurassic transition?</t>
  </si>
  <si>
    <t xml:space="preserve">Earth and Planetary Science Letters </t>
  </si>
  <si>
    <t>G. Dromart, J.-P. Garcia, S. Picard, F. Atrops, C. Lecuyer, S.M.F. Sheppard</t>
  </si>
  <si>
    <t>U. Oxfordian</t>
  </si>
  <si>
    <t>Yonne, Tonnerre</t>
  </si>
  <si>
    <t>Asteracanthus ornatissimus</t>
  </si>
  <si>
    <t>L. Oxfordian</t>
  </si>
  <si>
    <t>Jura, Salins</t>
  </si>
  <si>
    <t>Jura, Ornans</t>
  </si>
  <si>
    <t>Callovian/Oxfordian</t>
  </si>
  <si>
    <t>Arvel (CH)</t>
  </si>
  <si>
    <t>E. Callovian</t>
  </si>
  <si>
    <t>U. Callovian</t>
  </si>
  <si>
    <t>Cote d’Or, Talant</t>
  </si>
  <si>
    <t>Cote d’Or, Prusly</t>
  </si>
  <si>
    <t>M. Callovian</t>
  </si>
  <si>
    <t>Cote d’Or, Etrochey</t>
  </si>
  <si>
    <t>Cote d’Or, Authoison</t>
  </si>
  <si>
    <t>Asteracanthus tenuis</t>
  </si>
  <si>
    <t>L. Callovian</t>
  </si>
  <si>
    <t>Strophodus reticulatus</t>
  </si>
  <si>
    <t>Strophodus</t>
  </si>
  <si>
    <t>Cote d’Or, Ladoix</t>
  </si>
  <si>
    <t>Cote d’Or, Colline</t>
  </si>
  <si>
    <t>Yonne, Brion (well)</t>
  </si>
  <si>
    <t>Bathonian-Callovian</t>
  </si>
  <si>
    <t>Cote d’Or, Merey</t>
  </si>
  <si>
    <t>U. Bathonian</t>
  </si>
  <si>
    <t>Cote d’Or, Les Perriere (Dijon)</t>
  </si>
  <si>
    <t>Yonne, Jaulges (well)</t>
  </si>
  <si>
    <t>Cote d’Or, Nuits-St-Georges</t>
  </si>
  <si>
    <t>M. Bathonian</t>
  </si>
  <si>
    <t>Ain, Nantua</t>
  </si>
  <si>
    <t>Cote d’Or, Vanvey</t>
  </si>
  <si>
    <t>Bathonian</t>
  </si>
  <si>
    <t>L. Bathonian</t>
  </si>
  <si>
    <t>T-5167</t>
  </si>
  <si>
    <t>Besano Formation</t>
  </si>
  <si>
    <t>Grenzbitumenzone</t>
  </si>
  <si>
    <t>Switzerland</t>
  </si>
  <si>
    <t>Monte San Giorgio</t>
  </si>
  <si>
    <t>ichthyosaur?</t>
  </si>
  <si>
    <t>reptile tooth, BS, enamel</t>
  </si>
  <si>
    <t>THE EFFECT OF DIAGENESIS ON OXYGEN ISOTOPE RATIOS OF BIOGENIC PHOSPHATES</t>
  </si>
  <si>
    <t>AMERICAN JOURNAL OF SCIENCE,</t>
  </si>
  <si>
    <t>Z. D. SHARP, V. ATUDOREI, and H. FURRER</t>
  </si>
  <si>
    <t>T-5166</t>
  </si>
  <si>
    <t>reptile tooth, BS enamel</t>
  </si>
  <si>
    <t>T-5186</t>
  </si>
  <si>
    <t>Paraplacodus</t>
  </si>
  <si>
    <t>Aba 87</t>
  </si>
  <si>
    <t>Induan</t>
  </si>
  <si>
    <t>Hindeodus postparvus</t>
  </si>
  <si>
    <t>Elikah Formation</t>
  </si>
  <si>
    <t>Iran</t>
  </si>
  <si>
    <t>Abadeh</t>
  </si>
  <si>
    <t>conodont</t>
  </si>
  <si>
    <t>Carbon, sulfur, oxygen and strontium isotope records, organic geochemistry and biostratigraphy across the Permian/Triassic boundary in Abadeh, Iran</t>
  </si>
  <si>
    <t>Int J Earth Sci (Geol Rundsch)</t>
  </si>
  <si>
    <t>Christoph Korte, Heinz W. Kozur, Michael M. Joachimski, Harald Strauss, Jan Veizer, Lorenz Schwark</t>
  </si>
  <si>
    <t>Aba 76</t>
  </si>
  <si>
    <t>Isarcicella isarcica</t>
  </si>
  <si>
    <t>Aba 60</t>
  </si>
  <si>
    <t>Permian</t>
  </si>
  <si>
    <t>Changhsingian</t>
  </si>
  <si>
    <t>Clarkina  iranica</t>
  </si>
  <si>
    <t>Hambast Formation</t>
  </si>
  <si>
    <t>Aba 59</t>
  </si>
  <si>
    <t>Aba 58</t>
  </si>
  <si>
    <t>Aba 57</t>
  </si>
  <si>
    <t>Aba 56</t>
  </si>
  <si>
    <t>Clarkina yini-Clarkina zhangi</t>
  </si>
  <si>
    <t>Aba 52</t>
  </si>
  <si>
    <t>Aba 51</t>
  </si>
  <si>
    <t>Clarkina  changxingensis-deflecta s.l.</t>
  </si>
  <si>
    <t>Aba 48</t>
  </si>
  <si>
    <t>Aba 46</t>
  </si>
  <si>
    <t>Aba 40</t>
  </si>
  <si>
    <t>Clarkina  subcarinata</t>
  </si>
  <si>
    <t>Aba 38</t>
  </si>
  <si>
    <t>Wuchiapingian</t>
  </si>
  <si>
    <t>Clarkina  orientalis</t>
  </si>
  <si>
    <t>Aba 36</t>
  </si>
  <si>
    <t>Aba 33</t>
  </si>
  <si>
    <t>Aba 29</t>
  </si>
  <si>
    <t>Aba 24</t>
  </si>
  <si>
    <t>Clarkina  leveni</t>
  </si>
  <si>
    <t>Aba 20</t>
  </si>
  <si>
    <t>Aba 17</t>
  </si>
  <si>
    <t>Clarkina niuzhuangensis</t>
  </si>
  <si>
    <r>
      <rPr>
        <i/>
        <sz val="8"/>
        <rFont val="Arial"/>
        <family val="2"/>
      </rPr>
      <t>Codonofusiella</t>
    </r>
    <r>
      <rPr>
        <sz val="8"/>
        <rFont val="Arial"/>
        <family val="2"/>
      </rPr>
      <t xml:space="preserve"> Beds</t>
    </r>
  </si>
  <si>
    <t>C7-III</t>
  </si>
  <si>
    <t>Pennsylvanian</t>
  </si>
  <si>
    <t>Virgilian</t>
  </si>
  <si>
    <t>Deer Creek Ls.</t>
  </si>
  <si>
    <t>Larsh Burroak Sh.</t>
  </si>
  <si>
    <t>USA</t>
  </si>
  <si>
    <t>Chautauqua Co., Kansas</t>
  </si>
  <si>
    <t>Constraints on Pennsylvanian glacioeustatic sea-level changes using oxygen isotopes of conodont apatite</t>
  </si>
  <si>
    <t>M.M. Joachimski, P.H. von Bitter, W. Buggisch</t>
  </si>
  <si>
    <t>C7-II</t>
  </si>
  <si>
    <t>C7-I</t>
  </si>
  <si>
    <t>C7-V</t>
  </si>
  <si>
    <t>Rock Bluff Ls.</t>
  </si>
  <si>
    <t>C7-IV</t>
  </si>
  <si>
    <t>Ervine Creek Ls.</t>
  </si>
  <si>
    <t>C9-I</t>
  </si>
  <si>
    <t>Topeka Ls.</t>
  </si>
  <si>
    <t>Dubois Ls.</t>
  </si>
  <si>
    <t>C9-III</t>
  </si>
  <si>
    <t>Coal Creek Ls.</t>
  </si>
  <si>
    <t>C5-I</t>
  </si>
  <si>
    <t>Lecompton Ls.</t>
  </si>
  <si>
    <t>Queen Hill Sh.</t>
  </si>
  <si>
    <t>C5-II</t>
  </si>
  <si>
    <t>C4-II</t>
  </si>
  <si>
    <t>Oread Ls.</t>
  </si>
  <si>
    <t>Heebner Sh.</t>
  </si>
  <si>
    <t>He-5-1</t>
  </si>
  <si>
    <t>Greenwood Co., Kansas</t>
  </si>
  <si>
    <t>He-8-1</t>
  </si>
  <si>
    <t>Elk Co., Kansas</t>
  </si>
  <si>
    <t>He-2-1 (H)</t>
  </si>
  <si>
    <t>Hindeodus sp.</t>
  </si>
  <si>
    <t>He-2-2a</t>
  </si>
  <si>
    <t>He-3-1</t>
  </si>
  <si>
    <t>Coffey Co., Kansas</t>
  </si>
  <si>
    <t>He-2-2a (H)</t>
  </si>
  <si>
    <t>He-2-2 (S)</t>
  </si>
  <si>
    <t>Streptognathodus sp.</t>
  </si>
  <si>
    <t>He-2-2 (H)</t>
  </si>
  <si>
    <t>He-2-2b</t>
  </si>
  <si>
    <t>He-2-1 (S)</t>
  </si>
  <si>
    <t>He-4-2</t>
  </si>
  <si>
    <t>Osage Co., Oklahoma</t>
  </si>
  <si>
    <t>He-6 rec</t>
  </si>
  <si>
    <t>He-7 rec</t>
  </si>
  <si>
    <t>He-10-1</t>
  </si>
  <si>
    <t>Leavenworth Co., Kansas</t>
  </si>
  <si>
    <t>He-14-1 (H)</t>
  </si>
  <si>
    <t>Cass Co., Nebraska</t>
  </si>
  <si>
    <t>He-14-1 (S+I)</t>
  </si>
  <si>
    <t>Streptognathodus sp.+ Idiognathodus sp.</t>
  </si>
  <si>
    <t>He-13-1</t>
  </si>
  <si>
    <t>Andrew Co. Missouri</t>
  </si>
  <si>
    <t>He-11-1</t>
  </si>
  <si>
    <t>Buchanan Co., Missouri</t>
  </si>
  <si>
    <t>He-5-2</t>
  </si>
  <si>
    <t>P-5-1</t>
  </si>
  <si>
    <t>Plattsmouth Ls.</t>
  </si>
  <si>
    <t>He-14-1 (S)</t>
  </si>
  <si>
    <t>He-2-3a</t>
  </si>
  <si>
    <t>P-3-1</t>
  </si>
  <si>
    <t>P-7-2</t>
  </si>
  <si>
    <t>He-13-2a</t>
  </si>
  <si>
    <t>He-11-2</t>
  </si>
  <si>
    <t>He-3-4</t>
  </si>
  <si>
    <t>He-7-1</t>
  </si>
  <si>
    <t>P-7-3</t>
  </si>
  <si>
    <t>P-2-1a+b</t>
  </si>
  <si>
    <t>He-8-2</t>
  </si>
  <si>
    <t>He 9-2</t>
  </si>
  <si>
    <t>P-2-2b</t>
  </si>
  <si>
    <t>He-2-3b</t>
  </si>
  <si>
    <t>P-14-1 (S_I)</t>
  </si>
  <si>
    <t>Streptognathodus sp. + Idiognathodus sp.</t>
  </si>
  <si>
    <t>P-14-2/3</t>
  </si>
  <si>
    <t>He-10-2</t>
  </si>
  <si>
    <t>C4-IV</t>
  </si>
  <si>
    <t>He-13-3</t>
  </si>
  <si>
    <t>P-4-2</t>
  </si>
  <si>
    <t>P-10-3</t>
  </si>
  <si>
    <t>P-11-1</t>
  </si>
  <si>
    <t>P-4-4</t>
  </si>
  <si>
    <t>P-13-5</t>
  </si>
  <si>
    <t>P-13-4</t>
  </si>
  <si>
    <t>D1 V</t>
  </si>
  <si>
    <t>Cass Ls.</t>
  </si>
  <si>
    <t>Little Pawnee Sh.</t>
  </si>
  <si>
    <t>Woodson Co., Kansas</t>
  </si>
  <si>
    <t>C3-IV</t>
  </si>
  <si>
    <t>D1-I</t>
  </si>
  <si>
    <t>Haskell Ls.</t>
  </si>
  <si>
    <t>C3-II</t>
  </si>
  <si>
    <t>A8-III</t>
  </si>
  <si>
    <t>A8-VI</t>
  </si>
  <si>
    <t>D1-IV</t>
  </si>
  <si>
    <t>Missourian</t>
  </si>
  <si>
    <t xml:space="preserve"> </t>
  </si>
  <si>
    <t>Vinland Sh.</t>
  </si>
  <si>
    <t>C3-III</t>
  </si>
  <si>
    <t>D3-I</t>
  </si>
  <si>
    <t>Stanton Ls.</t>
  </si>
  <si>
    <t>Eudora Sh.</t>
  </si>
  <si>
    <t>Anderson Co., Kansas</t>
  </si>
  <si>
    <t>A6-XVI</t>
  </si>
  <si>
    <t>Wyandotte Co., Kansas</t>
  </si>
  <si>
    <t>D3-II</t>
  </si>
  <si>
    <t>D3-III</t>
  </si>
  <si>
    <t>He-15-2b (H)</t>
  </si>
  <si>
    <t>Cass Co., Iowa</t>
  </si>
  <si>
    <t>He-15-2b</t>
  </si>
  <si>
    <t>He-15-2</t>
  </si>
  <si>
    <t>He-15-2 (G)</t>
  </si>
  <si>
    <t>Gondolella sp.</t>
  </si>
  <si>
    <t>A6-XXI</t>
  </si>
  <si>
    <t>Stoner Ls.</t>
  </si>
  <si>
    <t>A6-XX</t>
  </si>
  <si>
    <t>P-15-1</t>
  </si>
  <si>
    <t>He-15-3 (S+I)</t>
  </si>
  <si>
    <t>He-15-1</t>
  </si>
  <si>
    <t>He-15-3 (H)</t>
  </si>
  <si>
    <t>Le-15-1</t>
  </si>
  <si>
    <t>Captain Creek Ls.</t>
  </si>
  <si>
    <t>P-15-2</t>
  </si>
  <si>
    <t>P-15-3</t>
  </si>
  <si>
    <t>A6-V</t>
  </si>
  <si>
    <t>Plattsburg Ls</t>
  </si>
  <si>
    <t>Spring Hill Ls.</t>
  </si>
  <si>
    <t>A6-IV</t>
  </si>
  <si>
    <t>A6-II</t>
  </si>
  <si>
    <t>Merriam Ls.</t>
  </si>
  <si>
    <t>A6-VI</t>
  </si>
  <si>
    <t>A6-I</t>
  </si>
  <si>
    <t>A5-I</t>
  </si>
  <si>
    <t>Wvandotte Ls</t>
  </si>
  <si>
    <t>Quindaro Sh.</t>
  </si>
  <si>
    <t>Johnson Co., Kansas</t>
  </si>
  <si>
    <t>A4-II</t>
  </si>
  <si>
    <t>Iola Ls.</t>
  </si>
  <si>
    <t>Muncie Creek Sh.</t>
  </si>
  <si>
    <t>D4-I</t>
  </si>
  <si>
    <t>A4-VI</t>
  </si>
  <si>
    <t>Paola Ls.</t>
  </si>
  <si>
    <t>A4-III</t>
  </si>
  <si>
    <t>Raytown Ls.</t>
  </si>
  <si>
    <t>A4-IV</t>
  </si>
  <si>
    <t>A4-I</t>
  </si>
  <si>
    <t>Dewey Ls.</t>
  </si>
  <si>
    <t>Quivira Sh.</t>
  </si>
  <si>
    <t>A3-I</t>
  </si>
  <si>
    <t>Dennis Ls.</t>
  </si>
  <si>
    <t>Stark Sh.</t>
  </si>
  <si>
    <t>A3-III</t>
  </si>
  <si>
    <t>Winterset Ls.</t>
  </si>
  <si>
    <t>A2-II</t>
  </si>
  <si>
    <t>Swope Ls.</t>
  </si>
  <si>
    <t>Hushpuckney Sh.</t>
  </si>
  <si>
    <t>A2-V</t>
  </si>
  <si>
    <t>Bethany Falls Ls.</t>
  </si>
  <si>
    <t>A2-IV</t>
  </si>
  <si>
    <t>A2-III</t>
  </si>
  <si>
    <t>Middle Creek Ls.</t>
  </si>
  <si>
    <t>B1-IV</t>
  </si>
  <si>
    <t>Hertha Ls.</t>
  </si>
  <si>
    <t>Mound City Sh.</t>
  </si>
  <si>
    <t>Bourbon Co., Kansas</t>
  </si>
  <si>
    <t>A2-I</t>
  </si>
  <si>
    <t>B1-I</t>
  </si>
  <si>
    <t>Shale Hill Fm.</t>
  </si>
  <si>
    <t>Exline Ls.</t>
  </si>
  <si>
    <t>B8-1</t>
  </si>
  <si>
    <t>Nowata Co., Oklahoma</t>
  </si>
  <si>
    <t>B1-III</t>
  </si>
  <si>
    <t>Critzler Ls.</t>
  </si>
  <si>
    <t>B4-I</t>
  </si>
  <si>
    <t>Desmoinesian</t>
  </si>
  <si>
    <t>Lenepah Ls.</t>
  </si>
  <si>
    <t>Norfleet Ls.</t>
  </si>
  <si>
    <t>Labette Co., Kansas</t>
  </si>
  <si>
    <t>A1-I</t>
  </si>
  <si>
    <t>Lost Branch Fm.</t>
  </si>
  <si>
    <t>Nuyaka Creek Sh.</t>
  </si>
  <si>
    <t>Jackson Co., Kansas</t>
  </si>
  <si>
    <t>B3-I</t>
  </si>
  <si>
    <t>Altamont Ls.</t>
  </si>
  <si>
    <t>Lake Neosho Sh.</t>
  </si>
  <si>
    <t>Neosho Co., Kansas</t>
  </si>
  <si>
    <t>B3-II</t>
  </si>
  <si>
    <t>Gray Mesa Formation</t>
  </si>
  <si>
    <t>U.S.A.</t>
  </si>
  <si>
    <t>New Mexico</t>
  </si>
  <si>
    <t>Mesa Sarca, central New Mexico (Fig. 7b)</t>
  </si>
  <si>
    <r>
      <t>Carbon and oxygen isotope evidence for high-frequency (10</t>
    </r>
    <r>
      <rPr>
        <vertAlign val="superscript"/>
        <sz val="8"/>
        <color indexed="62"/>
        <rFont val="Arial"/>
        <family val="2"/>
      </rPr>
      <t>4</t>
    </r>
    <r>
      <rPr>
        <sz val="8"/>
        <color indexed="62"/>
        <rFont val="Arial"/>
        <family val="2"/>
      </rPr>
      <t>–10</t>
    </r>
    <r>
      <rPr>
        <vertAlign val="superscript"/>
        <sz val="8"/>
        <color indexed="62"/>
        <rFont val="Arial"/>
        <family val="2"/>
      </rPr>
      <t>5</t>
    </r>
    <r>
      <rPr>
        <sz val="8"/>
        <color indexed="62"/>
        <rFont val="Arial"/>
        <family val="2"/>
      </rPr>
      <t xml:space="preserve"> yr) and My-scale glacio-eustasy in Middle Pennsylvanian cyclic carbonates (Gray Mesa Formation), central New Mexico</t>
    </r>
  </si>
  <si>
    <t>Elrick, M., and Scott, L.A.</t>
  </si>
  <si>
    <t>Mesa Sarca, central New Mexico (Fig. 7a)</t>
  </si>
  <si>
    <t>B2-IV</t>
  </si>
  <si>
    <t>Bandera Sh.</t>
  </si>
  <si>
    <t>Fairlington Ls.</t>
  </si>
  <si>
    <t>Crawford Co., Kansas</t>
  </si>
  <si>
    <t>B2-I</t>
  </si>
  <si>
    <t>Pawnee Ls.</t>
  </si>
  <si>
    <t>Anna Sh.</t>
  </si>
  <si>
    <t>B2-IIIb</t>
  </si>
  <si>
    <t>Mine Creek Sh.</t>
  </si>
  <si>
    <t>B2-IIIa</t>
  </si>
  <si>
    <t>B2-II</t>
  </si>
  <si>
    <t>Myrick Station Ls.</t>
  </si>
  <si>
    <t>B7-X</t>
  </si>
  <si>
    <t>Fort Scott Ls.</t>
  </si>
  <si>
    <t>Excello Sh.</t>
  </si>
  <si>
    <t>B7-VIII</t>
  </si>
  <si>
    <t>B7-VII</t>
  </si>
  <si>
    <t>B7-II</t>
  </si>
  <si>
    <t>Higginsville Ls.</t>
  </si>
  <si>
    <t>B7-III</t>
  </si>
  <si>
    <t>Little Osage Sh.</t>
  </si>
  <si>
    <t>B7-I</t>
  </si>
  <si>
    <t>B6-II</t>
  </si>
  <si>
    <t>Verdigris Ls.</t>
  </si>
  <si>
    <t>Oakley Sh.</t>
  </si>
  <si>
    <t>B6-VI</t>
  </si>
  <si>
    <t>B6-IV</t>
  </si>
  <si>
    <t>B6-III</t>
  </si>
  <si>
    <t>B6-VII</t>
  </si>
  <si>
    <t>Ardmore Ls.</t>
  </si>
  <si>
    <t>Mississippian</t>
  </si>
  <si>
    <t>Utah</t>
  </si>
  <si>
    <t xml:space="preserve">Granite Mountain section </t>
  </si>
  <si>
    <t>W. Buggisch and M. Joachimski</t>
  </si>
  <si>
    <t>Spain</t>
  </si>
  <si>
    <t>Tellego</t>
  </si>
  <si>
    <t>Mirador</t>
  </si>
  <si>
    <t>Entrajo</t>
  </si>
  <si>
    <t>Camporeddondo</t>
  </si>
  <si>
    <t>Olleros</t>
  </si>
  <si>
    <t>Mt Peyroux</t>
  </si>
  <si>
    <t>Ireland</t>
  </si>
  <si>
    <t>Bellygarvan</t>
  </si>
  <si>
    <t>Poland</t>
  </si>
  <si>
    <t>Silesia</t>
  </si>
  <si>
    <t>Canada</t>
  </si>
  <si>
    <t>Lafarge Section</t>
  </si>
  <si>
    <t>Hook Head</t>
  </si>
  <si>
    <t>Whiting Bay</t>
  </si>
  <si>
    <t>19a</t>
  </si>
  <si>
    <t>Middle Tournaisian</t>
  </si>
  <si>
    <t>Austria</t>
  </si>
  <si>
    <t>Carnic Alps</t>
  </si>
  <si>
    <t>Kronhofgraben</t>
  </si>
  <si>
    <t>Siphonodella.</t>
  </si>
  <si>
    <t>Geochemical evidence for major environmental change at the Devonian–Carboniferous boundary in the Carnic Alps and the Rhenish Massif</t>
  </si>
  <si>
    <t>S. I. Kaiser, T. Steuber, R. T. Becker, M. M. Joachimski</t>
  </si>
  <si>
    <t>3.1b</t>
  </si>
  <si>
    <t>Lower Tournaisian</t>
  </si>
  <si>
    <t>duplicata</t>
  </si>
  <si>
    <t>Hangenberg Limestone</t>
  </si>
  <si>
    <t>Rhenish Massif</t>
  </si>
  <si>
    <t>Polygnathus</t>
  </si>
  <si>
    <t>3b</t>
  </si>
  <si>
    <t>13 top</t>
  </si>
  <si>
    <t>Montagne Noire</t>
  </si>
  <si>
    <t>Miles</t>
  </si>
  <si>
    <t>La Serre</t>
  </si>
  <si>
    <t>12 base</t>
  </si>
  <si>
    <t>2 top</t>
  </si>
  <si>
    <t>Grüne Schneid</t>
  </si>
  <si>
    <t>3a</t>
  </si>
  <si>
    <t>6a</t>
  </si>
  <si>
    <t>sulcata</t>
  </si>
  <si>
    <t>81H</t>
  </si>
  <si>
    <t>Hasselbachtal</t>
  </si>
  <si>
    <t>5a</t>
  </si>
  <si>
    <t>MN 62</t>
  </si>
  <si>
    <t>STG 2002</t>
  </si>
  <si>
    <t>GTS 2004</t>
  </si>
  <si>
    <t>Tournaisian</t>
  </si>
  <si>
    <t>n = 3</t>
  </si>
  <si>
    <t>Devonian climate and reef evolution: Insights from oxygen isotopes in apatite</t>
  </si>
  <si>
    <t>M.M. Joachimski, S. Breisig, W. Buggisch, J.A. Talent, R. Mawson, M. Gereke, J.R. Morrow, J. Day, K. Weddige</t>
  </si>
  <si>
    <t>6d</t>
  </si>
  <si>
    <t>Upper Famennian</t>
  </si>
  <si>
    <t>R 63</t>
  </si>
  <si>
    <t>Famennian</t>
  </si>
  <si>
    <t>praesulcata</t>
  </si>
  <si>
    <t>Kahlleite</t>
  </si>
  <si>
    <t>6c2</t>
  </si>
  <si>
    <t>MN 61</t>
  </si>
  <si>
    <t>6c1</t>
  </si>
  <si>
    <t>MN 60</t>
  </si>
  <si>
    <t>MN 59</t>
  </si>
  <si>
    <t>MN 58</t>
  </si>
  <si>
    <t>R 62</t>
  </si>
  <si>
    <t>MN 57</t>
  </si>
  <si>
    <t xml:space="preserve">1a </t>
  </si>
  <si>
    <t>Wocklum Limestone</t>
  </si>
  <si>
    <t>Palmatolepis</t>
  </si>
  <si>
    <t>MN 53</t>
  </si>
  <si>
    <r>
      <t>early</t>
    </r>
    <r>
      <rPr>
        <i/>
        <sz val="8"/>
        <color indexed="18"/>
        <rFont val="Arial"/>
        <family val="2"/>
      </rPr>
      <t xml:space="preserve"> praesulcata</t>
    </r>
  </si>
  <si>
    <t>1 top</t>
  </si>
  <si>
    <t>MN 52</t>
  </si>
  <si>
    <t>MN 51</t>
  </si>
  <si>
    <t>6b3</t>
  </si>
  <si>
    <t>Polygnathus, Protognathodus</t>
  </si>
  <si>
    <t>MN 50</t>
  </si>
  <si>
    <t>10a</t>
  </si>
  <si>
    <t>6b2</t>
  </si>
  <si>
    <t>Pr</t>
  </si>
  <si>
    <t>MN 49</t>
  </si>
  <si>
    <t>6b1</t>
  </si>
  <si>
    <t>MN 48</t>
  </si>
  <si>
    <t>6a base</t>
  </si>
  <si>
    <t>113cN</t>
  </si>
  <si>
    <t>R 57</t>
  </si>
  <si>
    <r>
      <t xml:space="preserve">middle </t>
    </r>
    <r>
      <rPr>
        <i/>
        <sz val="8"/>
        <color indexed="18"/>
        <rFont val="Arial"/>
        <family val="2"/>
      </rPr>
      <t>expansa</t>
    </r>
  </si>
  <si>
    <t>MN 47</t>
  </si>
  <si>
    <r>
      <t>middle</t>
    </r>
    <r>
      <rPr>
        <i/>
        <sz val="8"/>
        <color indexed="18"/>
        <rFont val="Arial"/>
        <family val="2"/>
      </rPr>
      <t xml:space="preserve"> expansa</t>
    </r>
  </si>
  <si>
    <t>8S</t>
  </si>
  <si>
    <t>R 56</t>
  </si>
  <si>
    <r>
      <t xml:space="preserve">early </t>
    </r>
    <r>
      <rPr>
        <i/>
        <sz val="8"/>
        <color indexed="18"/>
        <rFont val="Arial"/>
        <family val="2"/>
      </rPr>
      <t>expansa</t>
    </r>
  </si>
  <si>
    <t>R 54</t>
  </si>
  <si>
    <t>R 53</t>
  </si>
  <si>
    <t>R 50</t>
  </si>
  <si>
    <t>R 49</t>
  </si>
  <si>
    <t>R 47</t>
  </si>
  <si>
    <r>
      <t xml:space="preserve">late </t>
    </r>
    <r>
      <rPr>
        <i/>
        <sz val="8"/>
        <color indexed="18"/>
        <rFont val="Arial"/>
        <family val="2"/>
      </rPr>
      <t>postera</t>
    </r>
  </si>
  <si>
    <t>BT 124+125</t>
  </si>
  <si>
    <t>Beringhauser Tunnel</t>
  </si>
  <si>
    <t>MN 46</t>
  </si>
  <si>
    <t>R 46</t>
  </si>
  <si>
    <r>
      <t xml:space="preserve">early </t>
    </r>
    <r>
      <rPr>
        <i/>
        <sz val="8"/>
        <color indexed="18"/>
        <rFont val="Arial"/>
        <family val="2"/>
      </rPr>
      <t>postera</t>
    </r>
  </si>
  <si>
    <t>R 45</t>
  </si>
  <si>
    <t>R 44</t>
  </si>
  <si>
    <t>MN 45</t>
  </si>
  <si>
    <t>R 43</t>
  </si>
  <si>
    <t>R 42</t>
  </si>
  <si>
    <r>
      <t xml:space="preserve">late </t>
    </r>
    <r>
      <rPr>
        <i/>
        <sz val="8"/>
        <color indexed="18"/>
        <rFont val="Arial"/>
        <family val="2"/>
      </rPr>
      <t>trachytera</t>
    </r>
  </si>
  <si>
    <t>R 41</t>
  </si>
  <si>
    <t>R 40</t>
  </si>
  <si>
    <t>R 39</t>
  </si>
  <si>
    <t>MN 44</t>
  </si>
  <si>
    <t>R 37</t>
  </si>
  <si>
    <t>BT 118+119</t>
  </si>
  <si>
    <t>R 36</t>
  </si>
  <si>
    <t>R 35</t>
  </si>
  <si>
    <t>R 34</t>
  </si>
  <si>
    <t>MN 43</t>
  </si>
  <si>
    <t>BT 113+114</t>
  </si>
  <si>
    <r>
      <t xml:space="preserve">early </t>
    </r>
    <r>
      <rPr>
        <i/>
        <sz val="8"/>
        <color indexed="18"/>
        <rFont val="Arial"/>
        <family val="2"/>
      </rPr>
      <t>trachytera</t>
    </r>
  </si>
  <si>
    <t>R 32</t>
  </si>
  <si>
    <t>BT 108+109a</t>
  </si>
  <si>
    <t>R 31</t>
  </si>
  <si>
    <t>MN 42</t>
  </si>
  <si>
    <t>BT 104+105</t>
  </si>
  <si>
    <t>BT 102</t>
  </si>
  <si>
    <t>BT 119 (a)</t>
  </si>
  <si>
    <t>R 30</t>
  </si>
  <si>
    <r>
      <t xml:space="preserve">latest </t>
    </r>
    <r>
      <rPr>
        <i/>
        <sz val="8"/>
        <color indexed="18"/>
        <rFont val="Arial"/>
        <family val="2"/>
      </rPr>
      <t>marginifera</t>
    </r>
  </si>
  <si>
    <t>MN 41</t>
  </si>
  <si>
    <t>BT 100</t>
  </si>
  <si>
    <t>BT 118 (a)</t>
  </si>
  <si>
    <t>BT 114 (a)</t>
  </si>
  <si>
    <t>BT 113 (a)</t>
  </si>
  <si>
    <t>BT 112a (a)</t>
  </si>
  <si>
    <t>MN 40</t>
  </si>
  <si>
    <t>BT 109 (a)</t>
  </si>
  <si>
    <t>BT 107 (a)</t>
  </si>
  <si>
    <t>BT 97</t>
  </si>
  <si>
    <r>
      <t xml:space="preserve">late </t>
    </r>
    <r>
      <rPr>
        <i/>
        <sz val="8"/>
        <color indexed="18"/>
        <rFont val="Arial"/>
        <family val="2"/>
      </rPr>
      <t>marginifera</t>
    </r>
  </si>
  <si>
    <t>BT 95</t>
  </si>
  <si>
    <t>R 21</t>
  </si>
  <si>
    <t>BT 104 (a)</t>
  </si>
  <si>
    <t>BT 93</t>
  </si>
  <si>
    <t>R 20</t>
  </si>
  <si>
    <r>
      <t xml:space="preserve">early </t>
    </r>
    <r>
      <rPr>
        <i/>
        <sz val="8"/>
        <color indexed="18"/>
        <rFont val="Arial"/>
        <family val="2"/>
      </rPr>
      <t>marginifera</t>
    </r>
  </si>
  <si>
    <t>MN 39</t>
  </si>
  <si>
    <r>
      <t>late</t>
    </r>
    <r>
      <rPr>
        <i/>
        <sz val="8"/>
        <color indexed="18"/>
        <rFont val="Arial"/>
        <family val="2"/>
      </rPr>
      <t xml:space="preserve"> marginifera</t>
    </r>
  </si>
  <si>
    <t>R 19</t>
  </si>
  <si>
    <t>R 18</t>
  </si>
  <si>
    <t>MN 38</t>
  </si>
  <si>
    <t>BT 99 (a)</t>
  </si>
  <si>
    <t>R 17</t>
  </si>
  <si>
    <t>MN 37</t>
  </si>
  <si>
    <t>R 16</t>
  </si>
  <si>
    <t>BT 90</t>
  </si>
  <si>
    <t>BT 96 (a)</t>
  </si>
  <si>
    <t>marginifera</t>
  </si>
  <si>
    <t>R 14</t>
  </si>
  <si>
    <t>R 13</t>
  </si>
  <si>
    <t>MN 36</t>
  </si>
  <si>
    <t>L 27</t>
  </si>
  <si>
    <t>R 11</t>
  </si>
  <si>
    <t>R 10</t>
  </si>
  <si>
    <t>BT 88</t>
  </si>
  <si>
    <t>R 9</t>
  </si>
  <si>
    <t>MN 35</t>
  </si>
  <si>
    <r>
      <t>early</t>
    </r>
    <r>
      <rPr>
        <i/>
        <sz val="8"/>
        <color indexed="18"/>
        <rFont val="Arial"/>
        <family val="2"/>
      </rPr>
      <t xml:space="preserve"> marginifera</t>
    </r>
  </si>
  <si>
    <t>BT 93 (a)</t>
  </si>
  <si>
    <t>MN 34</t>
  </si>
  <si>
    <t>R 8</t>
  </si>
  <si>
    <r>
      <t xml:space="preserve">late </t>
    </r>
    <r>
      <rPr>
        <i/>
        <sz val="8"/>
        <color indexed="18"/>
        <rFont val="Arial"/>
        <family val="2"/>
      </rPr>
      <t>rhomboidea</t>
    </r>
  </si>
  <si>
    <t>MN 33</t>
  </si>
  <si>
    <t>MN 32</t>
  </si>
  <si>
    <t>R 7</t>
  </si>
  <si>
    <t>R 6</t>
  </si>
  <si>
    <t>MN 31</t>
  </si>
  <si>
    <t>BT 88 (a)</t>
  </si>
  <si>
    <t>rhomboidea</t>
  </si>
  <si>
    <t>MN 30</t>
  </si>
  <si>
    <r>
      <t>early</t>
    </r>
    <r>
      <rPr>
        <i/>
        <sz val="8"/>
        <color indexed="18"/>
        <rFont val="Arial"/>
        <family val="2"/>
      </rPr>
      <t xml:space="preserve"> rhomboidea</t>
    </r>
  </si>
  <si>
    <t>R 5</t>
  </si>
  <si>
    <r>
      <t xml:space="preserve">early </t>
    </r>
    <r>
      <rPr>
        <i/>
        <sz val="8"/>
        <color indexed="18"/>
        <rFont val="Arial"/>
        <family val="2"/>
      </rPr>
      <t>rhomboidea</t>
    </r>
  </si>
  <si>
    <t>BT 85 (a)</t>
  </si>
  <si>
    <t>R 4</t>
  </si>
  <si>
    <t>BT 82 (a)</t>
  </si>
  <si>
    <t>R 3</t>
  </si>
  <si>
    <t>L 25</t>
  </si>
  <si>
    <t>R 2</t>
  </si>
  <si>
    <t>MN 29</t>
  </si>
  <si>
    <t>R 1</t>
  </si>
  <si>
    <t>BT 79 (a)</t>
  </si>
  <si>
    <t>L 24</t>
  </si>
  <si>
    <r>
      <t xml:space="preserve">latest </t>
    </r>
    <r>
      <rPr>
        <i/>
        <sz val="8"/>
        <color indexed="18"/>
        <rFont val="Arial"/>
        <family val="2"/>
      </rPr>
      <t>crepida</t>
    </r>
  </si>
  <si>
    <t>MN 28</t>
  </si>
  <si>
    <r>
      <t xml:space="preserve">late-latest </t>
    </r>
    <r>
      <rPr>
        <i/>
        <sz val="8"/>
        <color indexed="18"/>
        <rFont val="Arial"/>
        <family val="2"/>
      </rPr>
      <t>crepida</t>
    </r>
  </si>
  <si>
    <t>L 23</t>
  </si>
  <si>
    <t>BT 76 (a)</t>
  </si>
  <si>
    <r>
      <t xml:space="preserve">late </t>
    </r>
    <r>
      <rPr>
        <i/>
        <sz val="8"/>
        <color indexed="18"/>
        <rFont val="Arial"/>
        <family val="2"/>
      </rPr>
      <t>crepida</t>
    </r>
  </si>
  <si>
    <t>L 22</t>
  </si>
  <si>
    <t>MN 24</t>
  </si>
  <si>
    <t>MN 23</t>
  </si>
  <si>
    <t>BT 73 (a)</t>
  </si>
  <si>
    <t>MN 22</t>
  </si>
  <si>
    <r>
      <t>middle</t>
    </r>
    <r>
      <rPr>
        <i/>
        <sz val="8"/>
        <color indexed="18"/>
        <rFont val="Arial"/>
        <family val="2"/>
      </rPr>
      <t xml:space="preserve"> crepida</t>
    </r>
  </si>
  <si>
    <t>BT 34</t>
  </si>
  <si>
    <r>
      <t xml:space="preserve">middle </t>
    </r>
    <r>
      <rPr>
        <i/>
        <sz val="8"/>
        <color indexed="18"/>
        <rFont val="Arial"/>
        <family val="2"/>
      </rPr>
      <t>crepida</t>
    </r>
  </si>
  <si>
    <t>BT 70 (a)</t>
  </si>
  <si>
    <t>BT 32</t>
  </si>
  <si>
    <t>L 21</t>
  </si>
  <si>
    <t xml:space="preserve">BT 67 (a) </t>
  </si>
  <si>
    <t>BT 30</t>
  </si>
  <si>
    <r>
      <t xml:space="preserve">early </t>
    </r>
    <r>
      <rPr>
        <i/>
        <sz val="8"/>
        <color indexed="18"/>
        <rFont val="Arial"/>
        <family val="2"/>
      </rPr>
      <t>crepida</t>
    </r>
  </si>
  <si>
    <t>MN 21</t>
  </si>
  <si>
    <r>
      <t>early</t>
    </r>
    <r>
      <rPr>
        <i/>
        <sz val="8"/>
        <color indexed="18"/>
        <rFont val="Arial"/>
        <family val="2"/>
      </rPr>
      <t xml:space="preserve"> crepida</t>
    </r>
  </si>
  <si>
    <t>BT 27</t>
  </si>
  <si>
    <t>L 18</t>
  </si>
  <si>
    <t>L 17</t>
  </si>
  <si>
    <t>L 20</t>
  </si>
  <si>
    <t>BT 24</t>
  </si>
  <si>
    <t>BT 64b (a)</t>
  </si>
  <si>
    <t>L 16</t>
  </si>
  <si>
    <t>BT 21</t>
  </si>
  <si>
    <t>BT 20</t>
  </si>
  <si>
    <t>MN 20</t>
  </si>
  <si>
    <t>L 15u</t>
  </si>
  <si>
    <t>BT 17</t>
  </si>
  <si>
    <t>BT 15</t>
  </si>
  <si>
    <r>
      <t xml:space="preserve">late </t>
    </r>
    <r>
      <rPr>
        <i/>
        <sz val="8"/>
        <color indexed="18"/>
        <rFont val="Arial"/>
        <family val="2"/>
      </rPr>
      <t>triangularis</t>
    </r>
  </si>
  <si>
    <t>Vo 74a</t>
  </si>
  <si>
    <t>triangularis</t>
  </si>
  <si>
    <t>Vogelsberg</t>
  </si>
  <si>
    <t>BT 13</t>
  </si>
  <si>
    <t>L 14</t>
  </si>
  <si>
    <t>BT 60 (a)</t>
  </si>
  <si>
    <t>BT 11</t>
  </si>
  <si>
    <t>Vo 73</t>
  </si>
  <si>
    <t>BT 9</t>
  </si>
  <si>
    <t>Vo 72b</t>
  </si>
  <si>
    <t>Vo 72a</t>
  </si>
  <si>
    <t>BT 57 (a)</t>
  </si>
  <si>
    <t>BT 7b</t>
  </si>
  <si>
    <r>
      <t xml:space="preserve">middle </t>
    </r>
    <r>
      <rPr>
        <i/>
        <sz val="8"/>
        <color indexed="18"/>
        <rFont val="Arial"/>
        <family val="2"/>
      </rPr>
      <t>triangularis</t>
    </r>
  </si>
  <si>
    <t>Vo 70a</t>
  </si>
  <si>
    <t>L 13</t>
  </si>
  <si>
    <t>MN 19</t>
  </si>
  <si>
    <t>Vo 69</t>
  </si>
  <si>
    <t>Vo 68</t>
  </si>
  <si>
    <t>BT 54 (a)</t>
  </si>
  <si>
    <t>Vo 67</t>
  </si>
  <si>
    <t>BT 52 (a)</t>
  </si>
  <si>
    <t>Vo 66</t>
  </si>
  <si>
    <t>L 12</t>
  </si>
  <si>
    <t>BT 50c (a)</t>
  </si>
  <si>
    <t>BT 49 (a)</t>
  </si>
  <si>
    <t>BT 48 (a)</t>
  </si>
  <si>
    <t>Vo 65</t>
  </si>
  <si>
    <t>BT 6b</t>
  </si>
  <si>
    <t>BT 47 (a)</t>
  </si>
  <si>
    <t>Vo 64</t>
  </si>
  <si>
    <t>MN 18</t>
  </si>
  <si>
    <r>
      <t>middle</t>
    </r>
    <r>
      <rPr>
        <i/>
        <sz val="8"/>
        <color indexed="18"/>
        <rFont val="Arial"/>
        <family val="2"/>
      </rPr>
      <t xml:space="preserve"> triangularis</t>
    </r>
  </si>
  <si>
    <t>Vo 62</t>
  </si>
  <si>
    <t xml:space="preserve">BT 45 (a) </t>
  </si>
  <si>
    <t>Vo 60</t>
  </si>
  <si>
    <t>Vo 59</t>
  </si>
  <si>
    <t xml:space="preserve">BT 43 (a) </t>
  </si>
  <si>
    <t>L 11o</t>
  </si>
  <si>
    <r>
      <t xml:space="preserve">early </t>
    </r>
    <r>
      <rPr>
        <i/>
        <sz val="8"/>
        <color indexed="18"/>
        <rFont val="Arial"/>
        <family val="2"/>
      </rPr>
      <t>triangularis</t>
    </r>
  </si>
  <si>
    <t>Vo 58b</t>
  </si>
  <si>
    <t>L 11u</t>
  </si>
  <si>
    <t>BT 5</t>
  </si>
  <si>
    <t>Vo 57</t>
  </si>
  <si>
    <t>L 10e</t>
  </si>
  <si>
    <t>L 10d</t>
  </si>
  <si>
    <t>MN 17</t>
  </si>
  <si>
    <r>
      <t>early</t>
    </r>
    <r>
      <rPr>
        <i/>
        <sz val="8"/>
        <color indexed="18"/>
        <rFont val="Arial"/>
        <family val="2"/>
      </rPr>
      <t xml:space="preserve"> triangularis</t>
    </r>
  </si>
  <si>
    <t>Vo 56</t>
  </si>
  <si>
    <t>L 10c</t>
  </si>
  <si>
    <t>L 10b</t>
  </si>
  <si>
    <t>Vo 54</t>
  </si>
  <si>
    <t>L 10a</t>
  </si>
  <si>
    <t>BT 41 (a)</t>
  </si>
  <si>
    <t>BT 39 (a)</t>
  </si>
  <si>
    <t>BT 38 (a)</t>
  </si>
  <si>
    <t>Vo 53</t>
  </si>
  <si>
    <t>L 9o</t>
  </si>
  <si>
    <t>Frasnian</t>
  </si>
  <si>
    <t>linguiformis</t>
  </si>
  <si>
    <t>MN 16</t>
  </si>
  <si>
    <t>Zone 13</t>
  </si>
  <si>
    <t>L 9u</t>
  </si>
  <si>
    <t>BT 4b</t>
  </si>
  <si>
    <t>L 8</t>
  </si>
  <si>
    <t>L 6</t>
  </si>
  <si>
    <t>MN 15</t>
  </si>
  <si>
    <t>Vo 50</t>
  </si>
  <si>
    <t>L 4</t>
  </si>
  <si>
    <t>BT 3</t>
  </si>
  <si>
    <t>Vo 49</t>
  </si>
  <si>
    <t>Vo 48b</t>
  </si>
  <si>
    <t>BT 37 (a)</t>
  </si>
  <si>
    <t>BT 36 (a)</t>
  </si>
  <si>
    <t>BT 35b (a)</t>
  </si>
  <si>
    <t>Vo 48a</t>
  </si>
  <si>
    <t>Vo 47</t>
  </si>
  <si>
    <t>L 3</t>
  </si>
  <si>
    <t>MN 14</t>
  </si>
  <si>
    <t>BT 1</t>
  </si>
  <si>
    <t>Vo 45</t>
  </si>
  <si>
    <r>
      <t>late</t>
    </r>
    <r>
      <rPr>
        <i/>
        <sz val="8"/>
        <color indexed="18"/>
        <rFont val="Arial"/>
        <family val="2"/>
      </rPr>
      <t xml:space="preserve"> rhenana</t>
    </r>
  </si>
  <si>
    <t>BT 34 (a)</t>
  </si>
  <si>
    <t>BT 33 (a)</t>
  </si>
  <si>
    <t xml:space="preserve">Frasnian </t>
  </si>
  <si>
    <t>Vo 44</t>
  </si>
  <si>
    <t>BT 32 (a)</t>
  </si>
  <si>
    <t>BT 30 (a)</t>
  </si>
  <si>
    <t>L 1u</t>
  </si>
  <si>
    <t>BT 29 (a)</t>
  </si>
  <si>
    <t>Vo 41</t>
  </si>
  <si>
    <t>MN 13</t>
  </si>
  <si>
    <t>BT 27 (a)</t>
  </si>
  <si>
    <t>BT 26b (a)</t>
  </si>
  <si>
    <t>Vo 40</t>
  </si>
  <si>
    <t>Vo 37</t>
  </si>
  <si>
    <t>Vo 36</t>
  </si>
  <si>
    <t>BT 25 (a)</t>
  </si>
  <si>
    <t>BT 24 (a)</t>
  </si>
  <si>
    <t>Vo 35</t>
  </si>
  <si>
    <t>Vo 34b</t>
  </si>
  <si>
    <t>L III/9</t>
  </si>
  <si>
    <t>BT 22 (a)</t>
  </si>
  <si>
    <t>Vo 33</t>
  </si>
  <si>
    <t>MN 12</t>
  </si>
  <si>
    <t>L III/8</t>
  </si>
  <si>
    <t>Vo 32</t>
  </si>
  <si>
    <t>L III/7</t>
  </si>
  <si>
    <t>Vo 31</t>
  </si>
  <si>
    <t>BT 19a (a)</t>
  </si>
  <si>
    <t>L II/2</t>
  </si>
  <si>
    <t>Vo 30b</t>
  </si>
  <si>
    <t>BT 16 (a)</t>
  </si>
  <si>
    <t>MN 11</t>
  </si>
  <si>
    <t>Zone 12</t>
  </si>
  <si>
    <t>Vo 30a</t>
  </si>
  <si>
    <t>L II/1</t>
  </si>
  <si>
    <t>Vo 29a</t>
  </si>
  <si>
    <t>BT 13a (a)</t>
  </si>
  <si>
    <t>Vo 28c</t>
  </si>
  <si>
    <t>L III/2o</t>
  </si>
  <si>
    <t>Vo 28b</t>
  </si>
  <si>
    <t>L III/2u</t>
  </si>
  <si>
    <t>MN 10</t>
  </si>
  <si>
    <t>Vo 27</t>
  </si>
  <si>
    <r>
      <t>early</t>
    </r>
    <r>
      <rPr>
        <i/>
        <sz val="8"/>
        <color indexed="18"/>
        <rFont val="Arial"/>
        <family val="2"/>
      </rPr>
      <t xml:space="preserve"> rhenana</t>
    </r>
  </si>
  <si>
    <t>Vo 28a</t>
  </si>
  <si>
    <t>Iowa</t>
  </si>
  <si>
    <t>Oxygen isotope evolution of biogenic calcite and apatite during the Middle and Late Devonian</t>
  </si>
  <si>
    <t>Int J Earth Sci (Geol Rundsch</t>
  </si>
  <si>
    <t>M. M. Joachimski, R. van Geldern, S. Breisig, W. Buggisch, J. Day</t>
  </si>
  <si>
    <t>L III/1</t>
  </si>
  <si>
    <t>BHE 95-5C</t>
  </si>
  <si>
    <r>
      <t xml:space="preserve">late </t>
    </r>
    <r>
      <rPr>
        <i/>
        <sz val="8"/>
        <color indexed="18"/>
        <rFont val="Arial"/>
        <family val="2"/>
      </rPr>
      <t>rhenana</t>
    </r>
  </si>
  <si>
    <t xml:space="preserve">Iowa, Bird Hill East </t>
  </si>
  <si>
    <t>Vo 26</t>
  </si>
  <si>
    <t>Vo 25</t>
  </si>
  <si>
    <t>Vo 24</t>
  </si>
  <si>
    <t>BHE 95-3C</t>
  </si>
  <si>
    <t>MN 9</t>
  </si>
  <si>
    <t>Vo 23a</t>
  </si>
  <si>
    <t>BHE 95-2C</t>
  </si>
  <si>
    <t>Vo 20a</t>
  </si>
  <si>
    <t>BT 10b (a)</t>
  </si>
  <si>
    <r>
      <t xml:space="preserve">early </t>
    </r>
    <r>
      <rPr>
        <i/>
        <sz val="8"/>
        <color indexed="18"/>
        <rFont val="Arial"/>
        <family val="2"/>
      </rPr>
      <t>rhenana</t>
    </r>
  </si>
  <si>
    <t>MN 8</t>
  </si>
  <si>
    <t>Vo 17</t>
  </si>
  <si>
    <t>Vo 16</t>
  </si>
  <si>
    <t>MN 7</t>
  </si>
  <si>
    <t>Vo 15</t>
  </si>
  <si>
    <t>MN 6</t>
  </si>
  <si>
    <t>HG-26</t>
  </si>
  <si>
    <t xml:space="preserve">Iowa, Hackberry Grove </t>
  </si>
  <si>
    <t>Vo 10</t>
  </si>
  <si>
    <t>MN 4</t>
  </si>
  <si>
    <t>Zone 11</t>
  </si>
  <si>
    <t>BT 5 (a)</t>
  </si>
  <si>
    <t>MN 3</t>
  </si>
  <si>
    <t>BT 3 (a)</t>
  </si>
  <si>
    <t>MN 2</t>
  </si>
  <si>
    <t>HG-21</t>
  </si>
  <si>
    <t>BT 1Ac (a)</t>
  </si>
  <si>
    <t>BT 1Ab (a)</t>
  </si>
  <si>
    <t>HG-18</t>
  </si>
  <si>
    <t>jamieae</t>
  </si>
  <si>
    <t>HG-12</t>
  </si>
  <si>
    <t>WQ 90-7+8</t>
  </si>
  <si>
    <t>punctata</t>
  </si>
  <si>
    <t xml:space="preserve">Iowa, Williams Quarry </t>
  </si>
  <si>
    <t>WQ 90-5+6</t>
  </si>
  <si>
    <t>WQ 90-4</t>
  </si>
  <si>
    <t>WQ 90-2</t>
  </si>
  <si>
    <t>MN 141</t>
  </si>
  <si>
    <t>Zone 3</t>
  </si>
  <si>
    <t>Pic de Bissous</t>
  </si>
  <si>
    <t>BQ-18C</t>
  </si>
  <si>
    <r>
      <t>late</t>
    </r>
    <r>
      <rPr>
        <i/>
        <sz val="8"/>
        <color indexed="18"/>
        <rFont val="Arial"/>
        <family val="2"/>
      </rPr>
      <t xml:space="preserve"> falsiovalis</t>
    </r>
  </si>
  <si>
    <t xml:space="preserve">Iowa, Buffaly Quarry </t>
  </si>
  <si>
    <t>MN 140</t>
  </si>
  <si>
    <t>MN 139</t>
  </si>
  <si>
    <t>MN 138</t>
  </si>
  <si>
    <t xml:space="preserve">MN 137 </t>
  </si>
  <si>
    <t>MN 136</t>
  </si>
  <si>
    <t>Zone 2</t>
  </si>
  <si>
    <t>MN 63</t>
  </si>
  <si>
    <t>Puech de la Suque</t>
  </si>
  <si>
    <t>MN 135</t>
  </si>
  <si>
    <t>BQ-14C</t>
  </si>
  <si>
    <t>BB 48</t>
  </si>
  <si>
    <t>falsiovalis</t>
  </si>
  <si>
    <t>Blauer Bruch</t>
  </si>
  <si>
    <t>MN 134</t>
  </si>
  <si>
    <t>MN 64</t>
  </si>
  <si>
    <t>MN 133</t>
  </si>
  <si>
    <t>MN 132</t>
  </si>
  <si>
    <t>MN 65</t>
  </si>
  <si>
    <t>BB 46</t>
  </si>
  <si>
    <t>MN 131</t>
  </si>
  <si>
    <t>MN 66</t>
  </si>
  <si>
    <t>MN 67</t>
  </si>
  <si>
    <t>Zone 1</t>
  </si>
  <si>
    <t>MN 68</t>
  </si>
  <si>
    <t>BQ-11C</t>
  </si>
  <si>
    <r>
      <t>early</t>
    </r>
    <r>
      <rPr>
        <i/>
        <sz val="8"/>
        <color indexed="18"/>
        <rFont val="Arial"/>
        <family val="2"/>
      </rPr>
      <t xml:space="preserve"> falsiovalis</t>
    </r>
  </si>
  <si>
    <t>MN 69</t>
  </si>
  <si>
    <t>MN 70</t>
  </si>
  <si>
    <t>BQ-10C</t>
  </si>
  <si>
    <t>Givetian</t>
  </si>
  <si>
    <t>norrisi</t>
  </si>
  <si>
    <t>BQ-9C</t>
  </si>
  <si>
    <t>MN 74</t>
  </si>
  <si>
    <t>BQ-8C</t>
  </si>
  <si>
    <t>MN 75</t>
  </si>
  <si>
    <t>MN 76</t>
  </si>
  <si>
    <r>
      <t>late</t>
    </r>
    <r>
      <rPr>
        <i/>
        <sz val="8"/>
        <color indexed="18"/>
        <rFont val="Arial"/>
        <family val="2"/>
      </rPr>
      <t xml:space="preserve"> disparilis</t>
    </r>
  </si>
  <si>
    <t>MN 77</t>
  </si>
  <si>
    <t>BQ-5C</t>
  </si>
  <si>
    <t>BQ-4C</t>
  </si>
  <si>
    <t>MN 78</t>
  </si>
  <si>
    <t>MN 79</t>
  </si>
  <si>
    <t>MN 90</t>
  </si>
  <si>
    <r>
      <t xml:space="preserve">late </t>
    </r>
    <r>
      <rPr>
        <i/>
        <sz val="8"/>
        <color indexed="18"/>
        <rFont val="Arial"/>
        <family val="2"/>
      </rPr>
      <t>disparilis</t>
    </r>
  </si>
  <si>
    <t>MN 89</t>
  </si>
  <si>
    <r>
      <t xml:space="preserve">early </t>
    </r>
    <r>
      <rPr>
        <i/>
        <sz val="8"/>
        <color indexed="18"/>
        <rFont val="Arial"/>
        <family val="2"/>
      </rPr>
      <t>disparilis</t>
    </r>
  </si>
  <si>
    <t>MN 80</t>
  </si>
  <si>
    <t>MN 88</t>
  </si>
  <si>
    <t>DQ 83-20C</t>
  </si>
  <si>
    <r>
      <t>early</t>
    </r>
    <r>
      <rPr>
        <i/>
        <sz val="8"/>
        <color indexed="18"/>
        <rFont val="Arial"/>
        <family val="2"/>
      </rPr>
      <t xml:space="preserve"> disparilis</t>
    </r>
  </si>
  <si>
    <t>MN 87</t>
  </si>
  <si>
    <t>MN 86</t>
  </si>
  <si>
    <t>MN 85</t>
  </si>
  <si>
    <t>DQ 83-16C</t>
  </si>
  <si>
    <t>PWW-8C</t>
  </si>
  <si>
    <t xml:space="preserve">Iowa, IPSCO Well </t>
  </si>
  <si>
    <t>MN 84</t>
  </si>
  <si>
    <t>DQ 83-14C</t>
  </si>
  <si>
    <r>
      <t>late</t>
    </r>
    <r>
      <rPr>
        <i/>
        <sz val="8"/>
        <color indexed="18"/>
        <rFont val="Arial"/>
        <family val="2"/>
      </rPr>
      <t xml:space="preserve"> christatus-hermanni</t>
    </r>
  </si>
  <si>
    <t>MN 83</t>
  </si>
  <si>
    <r>
      <t xml:space="preserve">late </t>
    </r>
    <r>
      <rPr>
        <i/>
        <sz val="8"/>
        <color indexed="18"/>
        <rFont val="Arial"/>
        <family val="2"/>
      </rPr>
      <t>christatus-hermanni</t>
    </r>
  </si>
  <si>
    <t>MN 130</t>
  </si>
  <si>
    <t>hermanni-christatus</t>
  </si>
  <si>
    <t>PWW-7C</t>
  </si>
  <si>
    <t>MN 82</t>
  </si>
  <si>
    <t>DQ 83-11C</t>
  </si>
  <si>
    <t>MN 81</t>
  </si>
  <si>
    <r>
      <t xml:space="preserve">early </t>
    </r>
    <r>
      <rPr>
        <i/>
        <sz val="8"/>
        <color indexed="18"/>
        <rFont val="Arial"/>
        <family val="2"/>
      </rPr>
      <t>christatus-hermanni</t>
    </r>
  </si>
  <si>
    <t>MN 129</t>
  </si>
  <si>
    <t>DQ 83-10C</t>
  </si>
  <si>
    <r>
      <t>early</t>
    </r>
    <r>
      <rPr>
        <i/>
        <sz val="8"/>
        <color indexed="18"/>
        <rFont val="Arial"/>
        <family val="2"/>
      </rPr>
      <t xml:space="preserve"> christatus-hermanni</t>
    </r>
  </si>
  <si>
    <t>PWW-6C</t>
  </si>
  <si>
    <t>DQ 83-9C</t>
  </si>
  <si>
    <t>PWW-5C</t>
  </si>
  <si>
    <t>PWW-4C</t>
  </si>
  <si>
    <t>DQ 83-7C</t>
  </si>
  <si>
    <t>DQ 83-6C</t>
  </si>
  <si>
    <t>PWW-3C</t>
  </si>
  <si>
    <t>DQ 83-4C</t>
  </si>
  <si>
    <t>PWW-2C</t>
  </si>
  <si>
    <t>PWW-1C</t>
  </si>
  <si>
    <t>MN 128</t>
  </si>
  <si>
    <t>MN 127</t>
  </si>
  <si>
    <t>MN 126</t>
  </si>
  <si>
    <r>
      <t>middle</t>
    </r>
    <r>
      <rPr>
        <i/>
        <sz val="8"/>
        <color indexed="18"/>
        <rFont val="Arial"/>
        <family val="2"/>
      </rPr>
      <t xml:space="preserve"> varcus</t>
    </r>
  </si>
  <si>
    <t>MN 125</t>
  </si>
  <si>
    <t>MN 124</t>
  </si>
  <si>
    <t>MN 123</t>
  </si>
  <si>
    <t>MN 122</t>
  </si>
  <si>
    <t>MN 119</t>
  </si>
  <si>
    <t>BB 64</t>
  </si>
  <si>
    <t>MN 117</t>
  </si>
  <si>
    <t>MN 116</t>
  </si>
  <si>
    <t>MN 115</t>
  </si>
  <si>
    <t>MN 114</t>
  </si>
  <si>
    <t>MN 113</t>
  </si>
  <si>
    <t>MN 111</t>
  </si>
  <si>
    <t>MN 109</t>
  </si>
  <si>
    <r>
      <t>early</t>
    </r>
    <r>
      <rPr>
        <i/>
        <sz val="8"/>
        <color indexed="18"/>
        <rFont val="Arial"/>
        <family val="2"/>
      </rPr>
      <t xml:space="preserve"> varcus</t>
    </r>
  </si>
  <si>
    <t>MN 108</t>
  </si>
  <si>
    <t>BB 24</t>
  </si>
  <si>
    <t>hemiansatus</t>
  </si>
  <si>
    <t>BB 22</t>
  </si>
  <si>
    <t>MN 107</t>
  </si>
  <si>
    <t>BB 21</t>
  </si>
  <si>
    <t>BB 15</t>
  </si>
  <si>
    <t>MN 106</t>
  </si>
  <si>
    <t>P70/D</t>
  </si>
  <si>
    <t>Eifel, Schönecken-Dingdorf</t>
  </si>
  <si>
    <t>P74/D</t>
  </si>
  <si>
    <t>P90/D</t>
  </si>
  <si>
    <t>P130/D</t>
  </si>
  <si>
    <t>P132/D</t>
  </si>
  <si>
    <t>P162/D</t>
  </si>
  <si>
    <t>BB 11</t>
  </si>
  <si>
    <t>P164/D</t>
  </si>
  <si>
    <t xml:space="preserve">P172/D </t>
  </si>
  <si>
    <t>P184/D</t>
  </si>
  <si>
    <t>BB 08</t>
  </si>
  <si>
    <t>MN 105</t>
  </si>
  <si>
    <t>MN 104</t>
  </si>
  <si>
    <t>Eifelian</t>
  </si>
  <si>
    <t>kockelianus</t>
  </si>
  <si>
    <t>MN 103</t>
  </si>
  <si>
    <t>P344/D</t>
  </si>
  <si>
    <t>Denay Formation</t>
  </si>
  <si>
    <t>Nevada</t>
  </si>
  <si>
    <t>northern Antelope Mountains</t>
  </si>
  <si>
    <t>Stratigraphic and oxygen isotope evidence for My-scale glaciation driving eustasy in the Early–Middle Devonian greenhouse world</t>
  </si>
  <si>
    <t xml:space="preserve"> Elrick, M.,  Berkyová, S., Klapper, G., Sharp, Z., Joachimski, M., and Frýda, J.</t>
  </si>
  <si>
    <t>MN 102</t>
  </si>
  <si>
    <t>MN 101</t>
  </si>
  <si>
    <t>MN 100</t>
  </si>
  <si>
    <t>1/3b</t>
  </si>
  <si>
    <t xml:space="preserve">Eifel, Hillesheimer Mulde </t>
  </si>
  <si>
    <t>7b/2</t>
  </si>
  <si>
    <t>MN 99</t>
  </si>
  <si>
    <t>australis</t>
  </si>
  <si>
    <t>Early-Middle Devonian</t>
  </si>
  <si>
    <t>Chotec Fm.</t>
  </si>
  <si>
    <t>Czech Republic</t>
  </si>
  <si>
    <t>Prague Basin</t>
  </si>
  <si>
    <t>Na Skrabku</t>
  </si>
  <si>
    <t>P639/D</t>
  </si>
  <si>
    <t>Barrandov</t>
  </si>
  <si>
    <t>costatus-australis</t>
  </si>
  <si>
    <t>conodonts</t>
  </si>
  <si>
    <t>MN 98</t>
  </si>
  <si>
    <t>P696/D</t>
  </si>
  <si>
    <t>costatus</t>
  </si>
  <si>
    <t>5a/15</t>
  </si>
  <si>
    <t>723-28/D</t>
  </si>
  <si>
    <t>CZ 153</t>
  </si>
  <si>
    <t>costatus costatus</t>
  </si>
  <si>
    <t xml:space="preserve">Červený lom </t>
  </si>
  <si>
    <t>P753/D</t>
  </si>
  <si>
    <t>CZ 690</t>
  </si>
  <si>
    <t>costatus?</t>
  </si>
  <si>
    <t xml:space="preserve">Prastav </t>
  </si>
  <si>
    <t>CZ 671</t>
  </si>
  <si>
    <t xml:space="preserve">Vysoká  </t>
  </si>
  <si>
    <t>CZ 151</t>
  </si>
  <si>
    <t>CZ 667</t>
  </si>
  <si>
    <t>Emsian</t>
  </si>
  <si>
    <t>partitus</t>
  </si>
  <si>
    <t>CZ 150</t>
  </si>
  <si>
    <t>CZ 149</t>
  </si>
  <si>
    <t>Trebotov Fm</t>
  </si>
  <si>
    <t>CZ 689</t>
  </si>
  <si>
    <t>BRJ 133/33.2+34</t>
  </si>
  <si>
    <t>Australia</t>
  </si>
  <si>
    <t xml:space="preserve">Broken River Jell, JESSEY Section </t>
  </si>
  <si>
    <t>CZ 147</t>
  </si>
  <si>
    <t>CZ 688</t>
  </si>
  <si>
    <t>BRJ 133/32+32.2</t>
  </si>
  <si>
    <t>CZ 145</t>
  </si>
  <si>
    <t>CZ 144</t>
  </si>
  <si>
    <t>CZ 143</t>
  </si>
  <si>
    <t>patulus</t>
  </si>
  <si>
    <t>BRJ 133/30</t>
  </si>
  <si>
    <t>BRJ 33/28.1+29.3.1</t>
  </si>
  <si>
    <t>CZ 687</t>
  </si>
  <si>
    <t>CZ 141</t>
  </si>
  <si>
    <t>CZ 658</t>
  </si>
  <si>
    <t>BRJ 133/26</t>
  </si>
  <si>
    <t>CZ 139</t>
  </si>
  <si>
    <t>CZ 655</t>
  </si>
  <si>
    <t>CZ 138</t>
  </si>
  <si>
    <t>BRJ 133/21.3-21.6+23</t>
  </si>
  <si>
    <t>CZ 137</t>
  </si>
  <si>
    <t>serotinus</t>
  </si>
  <si>
    <t>BRJ 133/18</t>
  </si>
  <si>
    <t>CZ 135</t>
  </si>
  <si>
    <t>CZ 134</t>
  </si>
  <si>
    <t>CZ 685</t>
  </si>
  <si>
    <t>CZ 131</t>
  </si>
  <si>
    <t>CZ 647</t>
  </si>
  <si>
    <t>CZ 130</t>
  </si>
  <si>
    <t>CZ 684</t>
  </si>
  <si>
    <t>CZ 129</t>
  </si>
  <si>
    <t>CZ 682</t>
  </si>
  <si>
    <t>CZ 127</t>
  </si>
  <si>
    <t>MN 96</t>
  </si>
  <si>
    <t>CZ 126</t>
  </si>
  <si>
    <t>CZ 124</t>
  </si>
  <si>
    <t>BRJ 133/6+9-10</t>
  </si>
  <si>
    <t>CZ 123</t>
  </si>
  <si>
    <t>CZ 117</t>
  </si>
  <si>
    <t>CZ 116</t>
  </si>
  <si>
    <t>CZ 115</t>
  </si>
  <si>
    <t>CZ 113</t>
  </si>
  <si>
    <t>CZ 112</t>
  </si>
  <si>
    <t>CZ 111</t>
  </si>
  <si>
    <t>CZ 110</t>
  </si>
  <si>
    <t>BRJ 133/0-1+3-4</t>
  </si>
  <si>
    <t>CZ 108</t>
  </si>
  <si>
    <t>MN 92</t>
  </si>
  <si>
    <t>MN 94</t>
  </si>
  <si>
    <t>CZ 105</t>
  </si>
  <si>
    <t>laticostatus</t>
  </si>
  <si>
    <t>CZ 102</t>
  </si>
  <si>
    <t>CZ 100</t>
  </si>
  <si>
    <t>B 28</t>
  </si>
  <si>
    <t>inversus</t>
  </si>
  <si>
    <t xml:space="preserve">Buchan, Gelantipy Road </t>
  </si>
  <si>
    <t>B 8.10</t>
  </si>
  <si>
    <r>
      <t>late</t>
    </r>
    <r>
      <rPr>
        <i/>
        <sz val="8"/>
        <color indexed="18"/>
        <rFont val="Arial"/>
        <family val="2"/>
      </rPr>
      <t xml:space="preserve"> perbonus</t>
    </r>
  </si>
  <si>
    <t>B 8.9.3</t>
  </si>
  <si>
    <t>B 8.9.2</t>
  </si>
  <si>
    <t>B 8.9</t>
  </si>
  <si>
    <t>B 8.8.10 H</t>
  </si>
  <si>
    <t>perbonus</t>
  </si>
  <si>
    <t>B 8.8.4.15+8.8.6</t>
  </si>
  <si>
    <t>T</t>
  </si>
  <si>
    <r>
      <t>early</t>
    </r>
    <r>
      <rPr>
        <i/>
        <sz val="8"/>
        <color indexed="18"/>
        <rFont val="Arial"/>
        <family val="2"/>
      </rPr>
      <t xml:space="preserve"> perbonus</t>
    </r>
  </si>
  <si>
    <t xml:space="preserve">Buchan, Caves </t>
  </si>
  <si>
    <t>BCE-3+4</t>
  </si>
  <si>
    <t>B 7.18.9H+7.20.2H</t>
  </si>
  <si>
    <r>
      <t>late</t>
    </r>
    <r>
      <rPr>
        <i/>
        <sz val="8"/>
        <color indexed="18"/>
        <rFont val="Arial"/>
        <family val="2"/>
      </rPr>
      <t xml:space="preserve"> dehiscens</t>
    </r>
  </si>
  <si>
    <t>SR 257</t>
  </si>
  <si>
    <t>dehiscens</t>
  </si>
  <si>
    <t>Sawpit Ridge</t>
  </si>
  <si>
    <t>SR 247</t>
  </si>
  <si>
    <t>SR 245</t>
  </si>
  <si>
    <t>SR 190</t>
  </si>
  <si>
    <t>SR 185</t>
  </si>
  <si>
    <t>SR 179</t>
  </si>
  <si>
    <t>SR 145</t>
  </si>
  <si>
    <t>SR 120</t>
  </si>
  <si>
    <t>BOO 75-76</t>
  </si>
  <si>
    <t>Pragian</t>
  </si>
  <si>
    <t>kindlei</t>
  </si>
  <si>
    <t xml:space="preserve">Boola Quarry </t>
  </si>
  <si>
    <t>BOO 72</t>
  </si>
  <si>
    <t>kindley</t>
  </si>
  <si>
    <t>BOO 48</t>
  </si>
  <si>
    <t>BOO 20.5+40</t>
  </si>
  <si>
    <t>BOO 17.1</t>
  </si>
  <si>
    <t>BOO 16.5</t>
  </si>
  <si>
    <t>TQ 16</t>
  </si>
  <si>
    <t xml:space="preserve">Tyres Quarry </t>
  </si>
  <si>
    <t>BOO 16</t>
  </si>
  <si>
    <t>BOO 14.5</t>
  </si>
  <si>
    <t>BOO 13.8</t>
  </si>
  <si>
    <t>BOO 13.1</t>
  </si>
  <si>
    <t>TQ 12.3</t>
  </si>
  <si>
    <t>TQ 11.8-11.9</t>
  </si>
  <si>
    <t>TQ 11</t>
  </si>
  <si>
    <t>BOO 11.1</t>
  </si>
  <si>
    <t>BOO 10.2</t>
  </si>
  <si>
    <t>TQ 9.15</t>
  </si>
  <si>
    <t>BOO 7.9</t>
  </si>
  <si>
    <t>TQ 7.2-7.9</t>
  </si>
  <si>
    <t>BOO 7.8</t>
  </si>
  <si>
    <t>TQ 7.3</t>
  </si>
  <si>
    <t>TQ 6.6-6.7</t>
  </si>
  <si>
    <t>BOO 6.2</t>
  </si>
  <si>
    <t>sulcatus</t>
  </si>
  <si>
    <t>BOO 5.3</t>
  </si>
  <si>
    <t>TQ 4.7-4.8</t>
  </si>
  <si>
    <t>BOO 3.8</t>
  </si>
  <si>
    <t>TQ 3.3</t>
  </si>
  <si>
    <t>BOO 2.8</t>
  </si>
  <si>
    <t>TQ 2-2.1</t>
  </si>
  <si>
    <t>TQ 1.3</t>
  </si>
  <si>
    <t>TQ 0</t>
  </si>
  <si>
    <t>GCR 473.4+479+532.8</t>
  </si>
  <si>
    <r>
      <t>late</t>
    </r>
    <r>
      <rPr>
        <i/>
        <sz val="8"/>
        <color indexed="18"/>
        <rFont val="Arial"/>
        <family val="2"/>
      </rPr>
      <t xml:space="preserve"> sulcatus</t>
    </r>
  </si>
  <si>
    <t xml:space="preserve">Wellington </t>
  </si>
  <si>
    <t>GCR 449.5</t>
  </si>
  <si>
    <t>GCR 438.5</t>
  </si>
  <si>
    <t>GCR 322.6</t>
  </si>
  <si>
    <t>GCR 274.5</t>
  </si>
  <si>
    <t>CZ 534</t>
  </si>
  <si>
    <t>Požáry</t>
  </si>
  <si>
    <t>GCR 153.8+259</t>
  </si>
  <si>
    <t>GCR 76+80.5</t>
  </si>
  <si>
    <t>GCR 67.2</t>
  </si>
  <si>
    <t>BRJ 180/25.8+26.4+28</t>
  </si>
  <si>
    <t>Lochkovian/Pragian</t>
  </si>
  <si>
    <t>pesavis/sulcatus</t>
  </si>
  <si>
    <t xml:space="preserve">Broken River Jell, Arch Creek Limestone </t>
  </si>
  <si>
    <t>CZ 777</t>
  </si>
  <si>
    <t>Lochkovian</t>
  </si>
  <si>
    <t xml:space="preserve">Velká Chuchle </t>
  </si>
  <si>
    <t>GCR 21.5</t>
  </si>
  <si>
    <t>pesavis</t>
  </si>
  <si>
    <t>MUNG 84.3</t>
  </si>
  <si>
    <t xml:space="preserve">Mungallala </t>
  </si>
  <si>
    <t>CZ 526</t>
  </si>
  <si>
    <t>CZ 773</t>
  </si>
  <si>
    <t>CZ 324</t>
  </si>
  <si>
    <t xml:space="preserve">Černá rokle </t>
  </si>
  <si>
    <t>CZ 327</t>
  </si>
  <si>
    <t>MUNG 73.7</t>
  </si>
  <si>
    <t>CZ 523</t>
  </si>
  <si>
    <t>CZ 335</t>
  </si>
  <si>
    <t>CZ 522</t>
  </si>
  <si>
    <t>QU 325</t>
  </si>
  <si>
    <t>Windellama</t>
  </si>
  <si>
    <t>CZ 240</t>
  </si>
  <si>
    <t xml:space="preserve">Radotín - U topolů </t>
  </si>
  <si>
    <t>MUNG 65.9</t>
  </si>
  <si>
    <t>MUNG 64.1</t>
  </si>
  <si>
    <t>MUNG 53.2</t>
  </si>
  <si>
    <t>CZ 516</t>
  </si>
  <si>
    <t>CZ 515</t>
  </si>
  <si>
    <t>CZ 514</t>
  </si>
  <si>
    <t>QU 288+323</t>
  </si>
  <si>
    <t>CZ 513</t>
  </si>
  <si>
    <t>CZ 512</t>
  </si>
  <si>
    <t>CZ 235</t>
  </si>
  <si>
    <t>MUNG 12.3</t>
  </si>
  <si>
    <t>MUNG 11.7</t>
  </si>
  <si>
    <t>MUNG 10.9</t>
  </si>
  <si>
    <t>MUNG 9.5</t>
  </si>
  <si>
    <t>MUNG 9.6</t>
  </si>
  <si>
    <t>MUNG 8.5</t>
  </si>
  <si>
    <t>MUNG 7.2</t>
  </si>
  <si>
    <t>MUNG 6.8-6.9</t>
  </si>
  <si>
    <t>MUNG 6.6</t>
  </si>
  <si>
    <t>MUNG 6.7</t>
  </si>
  <si>
    <t>MUNG 4.3</t>
  </si>
  <si>
    <t>MUNG 1.55+2.75</t>
  </si>
  <si>
    <t>MUNG 1.4</t>
  </si>
  <si>
    <t>MUNG 0.9</t>
  </si>
  <si>
    <t>MUNG 0.5</t>
  </si>
  <si>
    <t>QU 262</t>
  </si>
  <si>
    <t>CZ 507</t>
  </si>
  <si>
    <t>MUNG 0</t>
  </si>
  <si>
    <t>QU 248</t>
  </si>
  <si>
    <t>delta</t>
  </si>
  <si>
    <t>QU 234</t>
  </si>
  <si>
    <t>QU 233</t>
  </si>
  <si>
    <t>CZ 504</t>
  </si>
  <si>
    <t>QU 229</t>
  </si>
  <si>
    <t xml:space="preserve">Lochkovian </t>
  </si>
  <si>
    <t>QU 227</t>
  </si>
  <si>
    <t>QU 226</t>
  </si>
  <si>
    <t>QU 219+222</t>
  </si>
  <si>
    <t>QU 217</t>
  </si>
  <si>
    <t>eurekaensis</t>
  </si>
  <si>
    <t>QU 218</t>
  </si>
  <si>
    <t>QU 215</t>
  </si>
  <si>
    <t>QU 212</t>
  </si>
  <si>
    <t>QU 209</t>
  </si>
  <si>
    <t>CZ 225</t>
  </si>
  <si>
    <t>CZ 223</t>
  </si>
  <si>
    <t>QU 171+176</t>
  </si>
  <si>
    <t>QU 167</t>
  </si>
  <si>
    <t>CZ 221</t>
  </si>
  <si>
    <t>CZ 220</t>
  </si>
  <si>
    <t>CZ 493</t>
  </si>
  <si>
    <t>CZ 492</t>
  </si>
  <si>
    <t>CZ 217</t>
  </si>
  <si>
    <t>CZ 31</t>
  </si>
  <si>
    <t xml:space="preserve">Budňany Rock  </t>
  </si>
  <si>
    <t>CZ 486</t>
  </si>
  <si>
    <t>CZ 485</t>
  </si>
  <si>
    <t>CZ 484</t>
  </si>
  <si>
    <t>CZ 483</t>
  </si>
  <si>
    <t>CZ 482</t>
  </si>
  <si>
    <t>CZ 481</t>
  </si>
  <si>
    <t>CZ 480</t>
  </si>
  <si>
    <t>CZ 211</t>
  </si>
  <si>
    <t>CZ 25</t>
  </si>
  <si>
    <t>CZ 210</t>
  </si>
  <si>
    <t>CZ 475</t>
  </si>
  <si>
    <t>CZ 209</t>
  </si>
  <si>
    <t>CZ 471</t>
  </si>
  <si>
    <t>Přidoli</t>
  </si>
  <si>
    <t>CZ 469</t>
  </si>
  <si>
    <t>CZ 23</t>
  </si>
  <si>
    <t>CZ 468</t>
  </si>
  <si>
    <t>CZ 467</t>
  </si>
  <si>
    <t>CZ 466</t>
  </si>
  <si>
    <t>CZ 21</t>
  </si>
  <si>
    <t>CZ 464</t>
  </si>
  <si>
    <t>CZ 20</t>
  </si>
  <si>
    <t>CZ 463</t>
  </si>
  <si>
    <t>CZ 462</t>
  </si>
  <si>
    <t>CZ 461</t>
  </si>
  <si>
    <t>CZ 459</t>
  </si>
  <si>
    <t>CZ 457</t>
  </si>
  <si>
    <t>CZ 456</t>
  </si>
  <si>
    <t>CZ 455</t>
  </si>
  <si>
    <t>CZ 453</t>
  </si>
  <si>
    <t>CZ 451</t>
  </si>
  <si>
    <t>CZ 450</t>
  </si>
  <si>
    <t>CZ 449</t>
  </si>
  <si>
    <t>CZ 448</t>
  </si>
  <si>
    <t>CZ 447</t>
  </si>
  <si>
    <t>CZ 446</t>
  </si>
  <si>
    <t>CZ 445</t>
  </si>
  <si>
    <t>CZ 444</t>
  </si>
  <si>
    <t>CZ 443</t>
  </si>
  <si>
    <t>CZ 441</t>
  </si>
  <si>
    <t>CZ 440</t>
  </si>
  <si>
    <t xml:space="preserve">CZ 437 </t>
  </si>
  <si>
    <t>CZ 435</t>
  </si>
  <si>
    <t>CZ 434</t>
  </si>
  <si>
    <t>CZ 432</t>
  </si>
  <si>
    <t>CZ 431</t>
  </si>
  <si>
    <t>CZ 430</t>
  </si>
  <si>
    <t>Ludlow</t>
  </si>
  <si>
    <t>CZ 429</t>
  </si>
  <si>
    <t xml:space="preserve">CZ 426 </t>
  </si>
  <si>
    <t>CZ 425</t>
  </si>
  <si>
    <t>CZ 424</t>
  </si>
  <si>
    <t>CZ 422</t>
  </si>
  <si>
    <t>CZ 420</t>
  </si>
  <si>
    <t>CZ 418</t>
  </si>
  <si>
    <t>CZ 416</t>
  </si>
  <si>
    <t>CZ 415</t>
  </si>
  <si>
    <t>CZ 414</t>
  </si>
  <si>
    <t>CZ 413</t>
  </si>
  <si>
    <t>CZ 412</t>
  </si>
  <si>
    <t>CZ 411</t>
  </si>
  <si>
    <t>CZ 410</t>
  </si>
  <si>
    <t>CZ 409</t>
  </si>
  <si>
    <t>CZ 408</t>
  </si>
  <si>
    <t>CZ 407</t>
  </si>
  <si>
    <t>CZ 406</t>
  </si>
  <si>
    <t>CZ 405</t>
  </si>
  <si>
    <t>W67</t>
  </si>
  <si>
    <t>Silurian</t>
  </si>
  <si>
    <t>Ludfordian</t>
  </si>
  <si>
    <t>Eke beds</t>
  </si>
  <si>
    <t>Sweden</t>
  </si>
  <si>
    <t>Ollsvenne</t>
  </si>
  <si>
    <t>Conodont</t>
  </si>
  <si>
    <t>11 elements (coniform) (~0.1 mg)</t>
  </si>
  <si>
    <t>Comparing oxygen isotope records of Silurian calcite and phosphate--d18O compositions of brachiopods and conodonts</t>
  </si>
  <si>
    <t>Geochimica et Cosmochimica Acta</t>
  </si>
  <si>
    <t>B. Wenzel, C. Lécuyer, M.M. Joachimski</t>
  </si>
  <si>
    <t>W79</t>
  </si>
  <si>
    <t>Eke 10</t>
  </si>
  <si>
    <t>Laubackar</t>
  </si>
  <si>
    <t>2 elements (ramiform) (~0.1 mg)</t>
  </si>
  <si>
    <t>W68</t>
  </si>
  <si>
    <t>15 elements (coniform) (~0.1 mg)</t>
  </si>
  <si>
    <t>W80</t>
  </si>
  <si>
    <t>Eke 11</t>
  </si>
  <si>
    <t>10 elements (ramiform) (~0.1 mg)</t>
  </si>
  <si>
    <t>W81</t>
  </si>
  <si>
    <t>Eke 12</t>
  </si>
  <si>
    <t>12 elements (ramiform) (~0.1 mg)</t>
  </si>
  <si>
    <t>CZ 401</t>
  </si>
  <si>
    <t>W58</t>
  </si>
  <si>
    <t>upper Gorstian</t>
  </si>
  <si>
    <t>Hemse beds c</t>
  </si>
  <si>
    <t>Grogarns</t>
  </si>
  <si>
    <t>5 elements (ramiform) (~0.1 mg)</t>
  </si>
  <si>
    <t>W59</t>
  </si>
  <si>
    <t>8 elements (ramiform) (~0.1 mg)</t>
  </si>
  <si>
    <t>W61</t>
  </si>
  <si>
    <t>3000 elements</t>
  </si>
  <si>
    <t>W60</t>
  </si>
  <si>
    <t>18 elements (coniform) (~0.1 mg)</t>
  </si>
  <si>
    <t>W53</t>
  </si>
  <si>
    <t>lower Gorstian</t>
  </si>
  <si>
    <t>Hemse beds a</t>
  </si>
  <si>
    <t>Snoder</t>
  </si>
  <si>
    <t>W49</t>
  </si>
  <si>
    <t>Homerian</t>
  </si>
  <si>
    <t>Wenlock</t>
  </si>
  <si>
    <t>Klinteberg beds</t>
  </si>
  <si>
    <t>Loggarve</t>
  </si>
  <si>
    <t>20 elements (composite) (~0.1 mg)</t>
  </si>
  <si>
    <t>W48</t>
  </si>
  <si>
    <t>Inarticulate brachiopod</t>
  </si>
  <si>
    <t>15 elements (composite) (~0.1 mg)</t>
  </si>
  <si>
    <t>W43</t>
  </si>
  <si>
    <t>Mulde beds</t>
  </si>
  <si>
    <t>Djupvik</t>
  </si>
  <si>
    <t>W26</t>
  </si>
  <si>
    <t>Sheinwoodian</t>
  </si>
  <si>
    <t>Slite beds g</t>
  </si>
  <si>
    <t>Slitebrottet</t>
  </si>
  <si>
    <t>base level</t>
  </si>
  <si>
    <t>W36</t>
  </si>
  <si>
    <t>lower Homerian</t>
  </si>
  <si>
    <t>Tjeldersholm</t>
  </si>
  <si>
    <t>10 elements (composite) (~0.1 mg)</t>
  </si>
  <si>
    <t>W35</t>
  </si>
  <si>
    <t>W22</t>
  </si>
  <si>
    <t>W23</t>
  </si>
  <si>
    <t>W32</t>
  </si>
  <si>
    <t>upper Sheinwoodian</t>
  </si>
  <si>
    <t>9 elements (ramiform) (~0.1 mg)</t>
  </si>
  <si>
    <t>W24</t>
  </si>
  <si>
    <t>W25</t>
  </si>
  <si>
    <t>12 elements (composite) (~0.1 mg)</t>
  </si>
  <si>
    <t>CP 56</t>
  </si>
  <si>
    <t xml:space="preserve">Wenlock </t>
  </si>
  <si>
    <t>basin slope</t>
  </si>
  <si>
    <t>Cornwallis Island</t>
  </si>
  <si>
    <t>Did cooling oceans trigger Ordovician biodiversification? Evidence from conodont thermometry</t>
  </si>
  <si>
    <t>Science</t>
  </si>
  <si>
    <t>Trotter, J.A., Williams, I.S., Barnes,C.R., Lécuyer, C., and Nicoll. R.S.</t>
  </si>
  <si>
    <t>W16</t>
  </si>
  <si>
    <t>lower Sheinwoodian</t>
  </si>
  <si>
    <t>Högklint beds</t>
  </si>
  <si>
    <t>Högklint</t>
  </si>
  <si>
    <t>W05</t>
  </si>
  <si>
    <t>Telychian</t>
  </si>
  <si>
    <t>Llandovery</t>
  </si>
  <si>
    <t>Lower Visby beds</t>
  </si>
  <si>
    <t>Lundsklint</t>
  </si>
  <si>
    <t>Distimodus staurognathoides</t>
  </si>
  <si>
    <t>3 elements (pectiniform) (~0.1 mg)</t>
  </si>
  <si>
    <t>W02</t>
  </si>
  <si>
    <t>W04</t>
  </si>
  <si>
    <t>30 elements (ramiform) (~0.1 mg)</t>
  </si>
  <si>
    <t>W03</t>
  </si>
  <si>
    <t>22 elements (ramiform) (~0.1 mg)</t>
  </si>
  <si>
    <t>C 155</t>
  </si>
  <si>
    <t>Rhuddanian</t>
  </si>
  <si>
    <t>shallow subtidal</t>
  </si>
  <si>
    <t>Anticosti Island</t>
  </si>
  <si>
    <t>E 51</t>
  </si>
  <si>
    <t>Ashgill TS 6c</t>
  </si>
  <si>
    <t>E 46</t>
  </si>
  <si>
    <t>E 43</t>
  </si>
  <si>
    <t>E 39</t>
  </si>
  <si>
    <t>Ashgill TS 6b</t>
  </si>
  <si>
    <t>Devon Island</t>
  </si>
  <si>
    <t>Ashgill TS 6a</t>
  </si>
  <si>
    <t>Manitoba</t>
  </si>
  <si>
    <t>Caradoc TS 5d</t>
  </si>
  <si>
    <t>Caradoc TS 5b</t>
  </si>
  <si>
    <t>llanvirn TS 4b</t>
  </si>
  <si>
    <t>2001 / 27</t>
  </si>
  <si>
    <t>Amadeus Basin</t>
  </si>
  <si>
    <t>Wb 30</t>
  </si>
  <si>
    <t>Arenig TS 4a</t>
  </si>
  <si>
    <t xml:space="preserve">mid slope </t>
  </si>
  <si>
    <t>Newfoundland</t>
  </si>
  <si>
    <t>WB 26</t>
  </si>
  <si>
    <t>Arenig TS 3b</t>
  </si>
  <si>
    <t>lower slope</t>
  </si>
  <si>
    <t>St PI 71</t>
  </si>
  <si>
    <t>Arenig TS 2c</t>
  </si>
  <si>
    <t>mid slope</t>
  </si>
  <si>
    <t>WCB 705 / 168</t>
  </si>
  <si>
    <t>Arenig TS 2b</t>
  </si>
  <si>
    <t>Canning Basin</t>
  </si>
  <si>
    <t>St PI 42</t>
  </si>
  <si>
    <t>Arenig TS 2a</t>
  </si>
  <si>
    <t>WB 14</t>
  </si>
  <si>
    <t>Tremadocian TS 1d</t>
  </si>
  <si>
    <t>distal slope</t>
  </si>
  <si>
    <t>1750mc</t>
  </si>
  <si>
    <t>Rossodus manitouensis</t>
  </si>
  <si>
    <t>Ventricodus spurius</t>
  </si>
  <si>
    <t>Tanyard Fmn.</t>
  </si>
  <si>
    <t>Threadgill Member</t>
  </si>
  <si>
    <t>Texas</t>
  </si>
  <si>
    <t>mixed conodonts</t>
  </si>
  <si>
    <t>OXYGEN ISOTOPIC COMPOSITION OF BIOGENIC PHOSPHATE AND THE TEMPERATURE OF EARLY ORDOVICIAN SEAWATER</t>
  </si>
  <si>
    <t>PALAIOS,</t>
  </si>
  <si>
    <t>DAMON BASSETT,1* KENNETH G. MACLEOD,1 JAMES F. MILLER,2 and RAYMOND L. ETHINGTON1</t>
  </si>
  <si>
    <t>1700mc</t>
  </si>
  <si>
    <t>1745mc</t>
  </si>
  <si>
    <t>1725a</t>
  </si>
  <si>
    <t>Acanthodus lineatus</t>
  </si>
  <si>
    <t>1740mc</t>
  </si>
  <si>
    <t>1500c</t>
  </si>
  <si>
    <t>Loxodus bransoni</t>
  </si>
  <si>
    <t>Cordylodus sp.</t>
  </si>
  <si>
    <t>1715mc</t>
  </si>
  <si>
    <t>GB 003 / 03</t>
  </si>
  <si>
    <t>Tremadocian TS 1a</t>
  </si>
  <si>
    <t>Georgina Basin</t>
  </si>
  <si>
    <t>GB 003 / 02</t>
  </si>
  <si>
    <t>Modern</t>
  </si>
  <si>
    <t>Japan</t>
  </si>
  <si>
    <t>Osaka</t>
  </si>
  <si>
    <t>Unknown</t>
  </si>
  <si>
    <t>Pahpta schnelhana</t>
  </si>
  <si>
    <t>REVISED PHOSPHATE-WATER ISOTOPIC TEMPERATURE SCALE</t>
  </si>
  <si>
    <t xml:space="preserve">EARTH AND PLANETARY SCIENCE LETTERS </t>
  </si>
  <si>
    <t>A LONGINELLI and S NUTI</t>
  </si>
  <si>
    <t>California</t>
  </si>
  <si>
    <t>Surface</t>
  </si>
  <si>
    <t>Lepas sp</t>
  </si>
  <si>
    <r>
      <t>44</t>
    </r>
    <r>
      <rPr>
        <sz val="8"/>
        <color indexed="8"/>
        <rFont val="Arial"/>
        <family val="2"/>
      </rPr>
      <t>°11' N</t>
    </r>
  </si>
  <si>
    <t>49°25'W</t>
  </si>
  <si>
    <t>Spisula solidissima</t>
  </si>
  <si>
    <t>Mytilus cahfornianus</t>
  </si>
  <si>
    <t>45°02'N</t>
  </si>
  <si>
    <t>51°33'W</t>
  </si>
  <si>
    <t>Chlamys tslandtca</t>
  </si>
  <si>
    <t>Tyrr Sea</t>
  </si>
  <si>
    <t>Septa offtcmahs</t>
  </si>
  <si>
    <t>43°38'N</t>
  </si>
  <si>
    <t>10°17'E</t>
  </si>
  <si>
    <t>Mytllus galloprovmctahs</t>
  </si>
  <si>
    <t>Venus galhna</t>
  </si>
  <si>
    <t>Hahotts rufescens</t>
  </si>
  <si>
    <t>Hmnttes gtganteum</t>
  </si>
  <si>
    <t>Balanus sp</t>
  </si>
  <si>
    <t>S. Japan</t>
  </si>
  <si>
    <t>Pecten nobths</t>
  </si>
  <si>
    <t>Pecten nobdts</t>
  </si>
  <si>
    <t>Italy</t>
  </si>
  <si>
    <t>N. Adriatic</t>
  </si>
  <si>
    <t>Pecten lacobaeus</t>
  </si>
  <si>
    <t>43°39'N</t>
  </si>
  <si>
    <t>Tapes sp</t>
  </si>
  <si>
    <t>44°11'N</t>
  </si>
  <si>
    <t>Osaka, Japan</t>
  </si>
  <si>
    <t>Philippines</t>
  </si>
  <si>
    <t>Malleus albus</t>
  </si>
  <si>
    <t>Tanzania</t>
  </si>
  <si>
    <t>Conus leopardus</t>
  </si>
  <si>
    <t>40°28'N</t>
  </si>
  <si>
    <t>17°14'E</t>
  </si>
  <si>
    <t>Ostrea edulis</t>
  </si>
  <si>
    <t>Chama sp</t>
  </si>
  <si>
    <t xml:space="preserve">SM-1a </t>
  </si>
  <si>
    <t>SM-8 to 9 caught 1999</t>
  </si>
  <si>
    <t>Greenland</t>
  </si>
  <si>
    <t>Somniosus microcephalus (Greenland shark)</t>
  </si>
  <si>
    <t xml:space="preserve">Complete tooth 11 mm; female </t>
  </si>
  <si>
    <t xml:space="preserve">SM-1b </t>
  </si>
  <si>
    <t xml:space="preserve">SM-1c </t>
  </si>
  <si>
    <t xml:space="preserve">Complete tooth 10 mm; female </t>
  </si>
  <si>
    <t xml:space="preserve">SM-2a </t>
  </si>
  <si>
    <t xml:space="preserve">Complete tooth 10 mm; male </t>
  </si>
  <si>
    <t xml:space="preserve">SM-2b </t>
  </si>
  <si>
    <t xml:space="preserve">SM-3a </t>
  </si>
  <si>
    <t xml:space="preserve">SM-3b </t>
  </si>
  <si>
    <t xml:space="preserve">SM-7a </t>
  </si>
  <si>
    <t xml:space="preserve">SM-8a </t>
  </si>
  <si>
    <t xml:space="preserve">SM-8b </t>
  </si>
  <si>
    <t xml:space="preserve">Complete tooth 11 mm; male </t>
  </si>
  <si>
    <t xml:space="preserve">SM-9a </t>
  </si>
  <si>
    <t xml:space="preserve">PWS SH-397a </t>
  </si>
  <si>
    <t>same sample number denotes same shark; a, b, c indicate different teeth</t>
  </si>
  <si>
    <t>Prince William Sound</t>
  </si>
  <si>
    <t>Somniosus pacificus (Pacific sleeper shark)</t>
  </si>
  <si>
    <t xml:space="preserve">PWS SH-397b </t>
  </si>
  <si>
    <t xml:space="preserve">PWS SH-397c </t>
  </si>
  <si>
    <t xml:space="preserve">PWS SH-497a </t>
  </si>
  <si>
    <t>Complete tooth 10 mm; male</t>
  </si>
  <si>
    <t xml:space="preserve">PWS SH-597a </t>
  </si>
  <si>
    <t>FT-4</t>
  </si>
  <si>
    <t>Gulf of Elat</t>
  </si>
  <si>
    <t>Scaruss sp. (teeth)</t>
  </si>
  <si>
    <t>FT-3</t>
  </si>
  <si>
    <t>Scarruss s p. (teeth and bones)</t>
  </si>
  <si>
    <t>FT-7</t>
  </si>
  <si>
    <t>Siganus luriadus</t>
  </si>
  <si>
    <t>FT-2</t>
  </si>
  <si>
    <t>Variolalo uti (bones)</t>
  </si>
  <si>
    <t>FT 10</t>
  </si>
  <si>
    <t>Epinephelusfasciatus</t>
  </si>
  <si>
    <t>FT 6</t>
  </si>
  <si>
    <t>tetradontid fish</t>
  </si>
  <si>
    <t>C3</t>
  </si>
  <si>
    <t>Gradstein et al., 1994</t>
  </si>
  <si>
    <t>Cretaceous</t>
  </si>
  <si>
    <t>U. Maastrichtian</t>
  </si>
  <si>
    <t>Belgium</t>
  </si>
  <si>
    <t>Eben-Emael, Belgium</t>
  </si>
  <si>
    <t>Squalicorax pristodontus, Te</t>
  </si>
  <si>
    <t>Thermal evolution of Cretaceous Tethyan marine waters inferred from oxygen isotope composition of fish tooth enamels</t>
  </si>
  <si>
    <t>Paleoceanography</t>
  </si>
  <si>
    <t>Emmanuelle Puceat, Christophe Lecuyer, Simon M. F. Sheppard, Gilles Dromart,Stephane Reboulet, and Patricia Grandjean</t>
  </si>
  <si>
    <t>H3</t>
  </si>
  <si>
    <t>Maastrichtian</t>
  </si>
  <si>
    <t>Morocco</t>
  </si>
  <si>
    <t>Youssoufa, Morocco</t>
  </si>
  <si>
    <t>undetermined, Te</t>
  </si>
  <si>
    <t>Mmsel</t>
  </si>
  <si>
    <t>Oued Zem, Morocco</t>
  </si>
  <si>
    <t>Lamniforme, Te</t>
  </si>
  <si>
    <t>PI11</t>
  </si>
  <si>
    <t xml:space="preserve">Givat Mador, Israel </t>
  </si>
  <si>
    <t>Cretolamna sp., Te</t>
  </si>
  <si>
    <t>H2</t>
  </si>
  <si>
    <t>U. Campanian</t>
  </si>
  <si>
    <t>Malakoff (Charentes Maritimes)</t>
  </si>
  <si>
    <t>H5</t>
  </si>
  <si>
    <t>Meudon (Hauts de Seine)</t>
  </si>
  <si>
    <t>undetermined, Tw</t>
  </si>
  <si>
    <t>D12</t>
  </si>
  <si>
    <t>Campanian</t>
  </si>
  <si>
    <t>Beauval (Somme)</t>
  </si>
  <si>
    <t>N3an</t>
  </si>
  <si>
    <t>L. Campanian</t>
  </si>
  <si>
    <t>Anomotodon sp., Te</t>
  </si>
  <si>
    <t>N3sq</t>
  </si>
  <si>
    <t>Hallencourt (Somme)</t>
  </si>
  <si>
    <t>Squalicorax kaupi, Te</t>
  </si>
  <si>
    <t>PC21</t>
  </si>
  <si>
    <t>Puchevillers (Somme)</t>
  </si>
  <si>
    <t>M3</t>
  </si>
  <si>
    <t>Scapanorhynchus sp., Tw</t>
  </si>
  <si>
    <t>D10</t>
  </si>
  <si>
    <t>Sens (Yonne)</t>
  </si>
  <si>
    <t>D11</t>
  </si>
  <si>
    <t>Cretolamna appendiculata, Te</t>
  </si>
  <si>
    <t>N2an</t>
  </si>
  <si>
    <t>basal Campanian</t>
  </si>
  <si>
    <t>N1an</t>
  </si>
  <si>
    <t>basal Santonian</t>
  </si>
  <si>
    <t>PI27</t>
  </si>
  <si>
    <t>Coniacian</t>
  </si>
  <si>
    <t>Valle´e de la Maye (Somme)</t>
  </si>
  <si>
    <t>G3</t>
  </si>
  <si>
    <t>Turonian</t>
  </si>
  <si>
    <t>Le Teil (Arde`che)</t>
  </si>
  <si>
    <t>PI23</t>
  </si>
  <si>
    <t>bassin de Vivier et
du Teil (Arde`che)</t>
  </si>
  <si>
    <t>Cav1</t>
  </si>
  <si>
    <t>L. Turonian</t>
  </si>
  <si>
    <t>Goulmina, Morocco</t>
  </si>
  <si>
    <t>Pachyrhizodontidae, Tw</t>
  </si>
  <si>
    <t>M2</t>
  </si>
  <si>
    <t>U. Cenomanian (Guerangeri zone)</t>
  </si>
  <si>
    <t>Le Mans (Sarthe)</t>
  </si>
  <si>
    <t>Squalicorax falcatus, Tw</t>
  </si>
  <si>
    <t>M1</t>
  </si>
  <si>
    <t>Les Renardie`res (Charentes Maritimes)</t>
  </si>
  <si>
    <t>Carcharias amonensis, Tw</t>
  </si>
  <si>
    <t>PS29</t>
  </si>
  <si>
    <t>L. Cenomanian</t>
  </si>
  <si>
    <t>La He`vre (Meuse)</t>
  </si>
  <si>
    <t>H1</t>
  </si>
  <si>
    <t>Cap de la He`ve (Seine-infe´rieure)</t>
  </si>
  <si>
    <t>D9</t>
  </si>
  <si>
    <t>Neuvy-Sautour (Yonne)</t>
  </si>
  <si>
    <t>Lamna acuminata,, Te</t>
  </si>
  <si>
    <t>Bl1</t>
  </si>
  <si>
    <t xml:space="preserve">U. Albian (Dispar zone, Perinflatum horizon) </t>
  </si>
  <si>
    <t>Blieux (Alpes de Haute Provence)</t>
  </si>
  <si>
    <t>A5</t>
  </si>
  <si>
    <t xml:space="preserve">U. Albian (Mortoniceras inflatum zone) </t>
  </si>
  <si>
    <t>Entre`ves (Savoie)</t>
  </si>
  <si>
    <t>Vr1</t>
  </si>
  <si>
    <t>Vraconian</t>
  </si>
  <si>
    <t>Salazac (Gard)</t>
  </si>
  <si>
    <t>PI26</t>
  </si>
  <si>
    <t>Albian</t>
  </si>
  <si>
    <t>Viry (Jura)</t>
  </si>
  <si>
    <t>D7</t>
  </si>
  <si>
    <t xml:space="preserve">M. Albian (Lyelli to Intermedius zone) </t>
  </si>
  <si>
    <t>Courcelles (Aube)</t>
  </si>
  <si>
    <t>D5</t>
  </si>
  <si>
    <t>Ardennes</t>
  </si>
  <si>
    <t>Odontaspis, Tw</t>
  </si>
  <si>
    <t>PS25</t>
  </si>
  <si>
    <t xml:space="preserve">upper part of the L. Albian </t>
  </si>
  <si>
    <t>La Houpette (Meuse)</t>
  </si>
  <si>
    <t>Otodus sp., Te</t>
  </si>
  <si>
    <t>D4</t>
  </si>
  <si>
    <t>L. Albian</t>
  </si>
  <si>
    <t>Grusse (Jura)</t>
  </si>
  <si>
    <t>Lamniforme,Te</t>
  </si>
  <si>
    <t>L. Albian (TardefurcatusMamillatum zone)</t>
  </si>
  <si>
    <t>Lancrans (Ain)</t>
  </si>
  <si>
    <t>Apt1</t>
  </si>
  <si>
    <t xml:space="preserve">U. Aptian (Jacobi zone) </t>
  </si>
  <si>
    <t>Arnayon (Rhoˆne-Alpes)</t>
  </si>
  <si>
    <t>D3</t>
  </si>
  <si>
    <t>U. Aptian</t>
  </si>
  <si>
    <t>Trou du Me`ge, Allan (Arde`che)</t>
  </si>
  <si>
    <t>Pycnodus sp., Tw</t>
  </si>
  <si>
    <t>D2</t>
  </si>
  <si>
    <t>Otodus Sp., Te</t>
  </si>
  <si>
    <t>C1</t>
  </si>
  <si>
    <t>Gargasian</t>
  </si>
  <si>
    <t>La Tuilie`re (Vaucluse)</t>
  </si>
  <si>
    <t>Protolamna sokolovi, Tw</t>
  </si>
  <si>
    <t>D13</t>
  </si>
  <si>
    <t>Martigues (Bouches-du-Rhone)</t>
  </si>
  <si>
    <t xml:space="preserve">U. Bedoulian (Furcata zone) </t>
  </si>
  <si>
    <t>La Lance, Switzerland</t>
  </si>
  <si>
    <t>D6</t>
  </si>
  <si>
    <t>L. Bedoulian</t>
  </si>
  <si>
    <t>Bellegarde (Ain)</t>
  </si>
  <si>
    <t>Odontaspididae gracilis, Te</t>
  </si>
  <si>
    <t>A2</t>
  </si>
  <si>
    <t xml:space="preserve">L. Bedoulian (Tuarkyricus zone) </t>
  </si>
  <si>
    <t>Gorges du Frou (Chartreuse)</t>
  </si>
  <si>
    <t>Bd1</t>
  </si>
  <si>
    <t>Bedoulian (lower part of the Tuarkyricus zone)</t>
  </si>
  <si>
    <t>St Jean de Conz (Savoie)</t>
  </si>
  <si>
    <t>Ba2</t>
  </si>
  <si>
    <t>L. Barremian  (lower part of the Caillaudia zone)</t>
  </si>
  <si>
    <t>La Begue`re (Vercors)</t>
  </si>
  <si>
    <t>Ha6</t>
  </si>
  <si>
    <t xml:space="preserve">L. Hauterivian (Balearis zone to the lower part of the Angulicostata Auct.) </t>
  </si>
  <si>
    <t>Vaulion, Switzerland</t>
  </si>
  <si>
    <t>D1</t>
  </si>
  <si>
    <t>Hauterivian</t>
  </si>
  <si>
    <t>Bleigny-le-Carreau (Yonne)</t>
  </si>
  <si>
    <t>Sphaerodus neocomiensis, Te</t>
  </si>
  <si>
    <t>A3</t>
  </si>
  <si>
    <t xml:space="preserve">L. Hauterivian (Nodosoplicatum zone) </t>
  </si>
  <si>
    <t>Grand Essert (Jura)</t>
  </si>
  <si>
    <t>H4</t>
  </si>
  <si>
    <t>L. Hauterivian</t>
  </si>
  <si>
    <t>St Pierre de Cherennes (Ise`re)</t>
  </si>
  <si>
    <t>A4</t>
  </si>
  <si>
    <t>U. Valanginian (Callidiscus zone)</t>
  </si>
  <si>
    <t>Cenoran (Jura)</t>
  </si>
  <si>
    <t>Ste Croix, Switzerland</t>
  </si>
  <si>
    <t>Tr1</t>
  </si>
  <si>
    <t>U. Valanginian (Trinodosum zone)</t>
  </si>
  <si>
    <t>Les Jouvencelles (Jura)</t>
  </si>
  <si>
    <t>Pycnodus couloni, Te</t>
  </si>
  <si>
    <t>V42</t>
  </si>
  <si>
    <t>U. Valanginian (Pronecostatum horizon)</t>
  </si>
  <si>
    <t>Auberson, Switzerland</t>
  </si>
  <si>
    <t>Pe1</t>
  </si>
  <si>
    <t xml:space="preserve">Valanginian (Pertransiens zone) </t>
  </si>
  <si>
    <t>St Laurent sous Coirons (Arde`che)</t>
  </si>
  <si>
    <t>V5</t>
  </si>
  <si>
    <t>L. Valanginian</t>
  </si>
  <si>
    <t>St. Symphorien (Gard)</t>
  </si>
  <si>
    <t>Sphenodus sp., Te</t>
  </si>
  <si>
    <t>V4a</t>
  </si>
  <si>
    <t>Moules et Baucels (Gard)</t>
  </si>
  <si>
    <t>Paraorthacodus sp., Te</t>
  </si>
  <si>
    <t>V2a</t>
  </si>
  <si>
    <t>V39</t>
  </si>
  <si>
    <t>Ponte du Suchet, Switzerland</t>
  </si>
  <si>
    <t>undetermined, b</t>
  </si>
  <si>
    <t>V2b</t>
  </si>
  <si>
    <t>V3a</t>
  </si>
  <si>
    <t>Welcomia bodeuri, Te</t>
  </si>
  <si>
    <t>V1a</t>
  </si>
  <si>
    <t>V1b</t>
  </si>
  <si>
    <t>VSR</t>
  </si>
  <si>
    <t>L. Valanginian (Otopeta zone)</t>
  </si>
  <si>
    <t>La Cabane (Gard)</t>
  </si>
  <si>
    <t>G2</t>
  </si>
  <si>
    <t>U. Berriasian-L.  Valanginian (Alpillensis to Pertransiens zone)</t>
  </si>
  <si>
    <t>Val de Fier (Haute Savoie)</t>
  </si>
  <si>
    <t>Pycnodus, Tw</t>
  </si>
  <si>
    <t>V40</t>
  </si>
  <si>
    <t>U. Berriasian (Alpillensis zone)</t>
  </si>
  <si>
    <t>Bonvillars, Switzerland</t>
  </si>
  <si>
    <t>G1</t>
  </si>
  <si>
    <t>U. Berriasian</t>
  </si>
  <si>
    <t>Beaulieu (Arde`che)</t>
  </si>
  <si>
    <t>Callovian</t>
  </si>
  <si>
    <t>Oxford Clay</t>
  </si>
  <si>
    <t>Petersborough</t>
  </si>
  <si>
    <t>clay</t>
  </si>
  <si>
    <t>UK</t>
  </si>
  <si>
    <t>mainly in Petersborough area</t>
  </si>
  <si>
    <t>Leedsichthys</t>
  </si>
  <si>
    <t>phosphate</t>
  </si>
  <si>
    <t>Pachycormid fish</t>
  </si>
  <si>
    <t>The stable isotopic records of fossils from the Peterborough Member, Oxford Clay Formation (Jurassic), UK: paleoenvironmental implications</t>
  </si>
  <si>
    <t>Journal of the Geological Society</t>
  </si>
  <si>
    <t>Anderson, T.F., Popp, B.N, Williams, A.C., Ho, L.-Z., and Hudson, J.D.</t>
  </si>
  <si>
    <t>Steneosaurus</t>
  </si>
  <si>
    <t>Marine crocodile</t>
  </si>
  <si>
    <t>Metriorhynchus</t>
  </si>
  <si>
    <t>Ophthalmosaurus</t>
  </si>
  <si>
    <t>Ichthyosaur</t>
  </si>
  <si>
    <t>Cryptoclidus</t>
  </si>
  <si>
    <t>Plesiosaur</t>
  </si>
  <si>
    <t xml:space="preserve"> cf. Liopleurodon</t>
  </si>
  <si>
    <t>Pliosaur</t>
  </si>
  <si>
    <t>Lepidotes</t>
  </si>
  <si>
    <t>Ganoid Fish</t>
  </si>
  <si>
    <t>Pachymylus</t>
  </si>
  <si>
    <t>Chimaera</t>
  </si>
  <si>
    <t>Hybodont shark</t>
  </si>
  <si>
    <t>Hybodus</t>
  </si>
  <si>
    <t>Asteracanthus or Hybodus</t>
  </si>
  <si>
    <t>Coprolite</t>
  </si>
  <si>
    <t>Le1a</t>
  </si>
  <si>
    <t>Toarcian</t>
  </si>
  <si>
    <t>Aalensis</t>
  </si>
  <si>
    <t>–</t>
  </si>
  <si>
    <t>Luxemburg</t>
  </si>
  <si>
    <t>Dudelange</t>
  </si>
  <si>
    <t>pelagic</t>
  </si>
  <si>
    <t>temperate</t>
  </si>
  <si>
    <t>Rhomphaiodon sp.</t>
  </si>
  <si>
    <t>Fish teeth and scales</t>
  </si>
  <si>
    <t>Water mass exchange and variations in seawater temperature in the NW Tethys during the Early Jurassic: Evidence from neodymium and oxygen isotopes of fish teeth and belemnites: , v. , p. 198-207.</t>
  </si>
  <si>
    <t>Dera, G., Puceat, E., Pellenard, P., Neige, P., Delsate, D., Joachimski, M.M., Reisberg, L., and Martinez, M.</t>
  </si>
  <si>
    <t>Le1b</t>
  </si>
  <si>
    <t>Le1c</t>
  </si>
  <si>
    <t>Le2a</t>
  </si>
  <si>
    <t>demersal</t>
  </si>
  <si>
    <t>Batomorphii sp.</t>
  </si>
  <si>
    <t>Bi1a</t>
  </si>
  <si>
    <t>bifrons</t>
  </si>
  <si>
    <t>crassum</t>
  </si>
  <si>
    <t>Halanzy</t>
  </si>
  <si>
    <t>Actinopterygia</t>
  </si>
  <si>
    <t>Bi1b</t>
  </si>
  <si>
    <t>Bi1c</t>
  </si>
  <si>
    <t>Bi2a</t>
  </si>
  <si>
    <t>Hemiscylliidae</t>
  </si>
  <si>
    <t>Bi2b</t>
  </si>
  <si>
    <t>Bi2c</t>
  </si>
  <si>
    <t>Bi2d</t>
  </si>
  <si>
    <t>Bi3a</t>
  </si>
  <si>
    <t>Synechodontiform</t>
  </si>
  <si>
    <t>Bi3b</t>
  </si>
  <si>
    <t>Bi4a</t>
  </si>
  <si>
    <t>Toarcibatis sp.</t>
  </si>
  <si>
    <t>Bi5a</t>
  </si>
  <si>
    <t>Paleobrachaelurus sp.</t>
  </si>
  <si>
    <t>Bi5b</t>
  </si>
  <si>
    <t>Fa1a</t>
  </si>
  <si>
    <t>falciferum</t>
  </si>
  <si>
    <t>Nancy</t>
  </si>
  <si>
    <t>Hybodus hauffianus</t>
  </si>
  <si>
    <t>Fa2b</t>
  </si>
  <si>
    <t>Fa3a</t>
  </si>
  <si>
    <t>exaratum</t>
  </si>
  <si>
    <t>Bascharage</t>
  </si>
  <si>
    <t>Lepidotes elvensis</t>
  </si>
  <si>
    <t>Fa3b</t>
  </si>
  <si>
    <t>Te1a</t>
  </si>
  <si>
    <t>tenuicostatum</t>
  </si>
  <si>
    <t>semicelatum</t>
  </si>
  <si>
    <t>Aubange</t>
  </si>
  <si>
    <t>Synechodus sp.</t>
  </si>
  <si>
    <t>Te1b</t>
  </si>
  <si>
    <t>Te3a</t>
  </si>
  <si>
    <t>Welcomia terencei</t>
  </si>
  <si>
    <t>Sp1a</t>
  </si>
  <si>
    <t>Pliensbachian</t>
  </si>
  <si>
    <t>spinatum</t>
  </si>
  <si>
    <t>hawskerense</t>
  </si>
  <si>
    <t>Sp1b</t>
  </si>
  <si>
    <t>Sp2a</t>
  </si>
  <si>
    <t>Ma1a</t>
  </si>
  <si>
    <t>margaritatus</t>
  </si>
  <si>
    <t>stokesi</t>
  </si>
  <si>
    <t>Rémilly</t>
  </si>
  <si>
    <t>Ma2a</t>
  </si>
  <si>
    <t>Ma2b</t>
  </si>
  <si>
    <t>Da1a</t>
  </si>
  <si>
    <t>davoei</t>
  </si>
  <si>
    <t>figulinum</t>
  </si>
  <si>
    <t>Francheville</t>
  </si>
  <si>
    <t>Undetermined</t>
  </si>
  <si>
    <t>Se1a</t>
  </si>
  <si>
    <t>Sinemurian</t>
  </si>
  <si>
    <t>semicostatum</t>
  </si>
  <si>
    <t>Huombois</t>
  </si>
  <si>
    <t>Acrodus nobilis</t>
  </si>
  <si>
    <t>He1</t>
  </si>
  <si>
    <t>Hettangian</t>
  </si>
  <si>
    <t>liasicus</t>
  </si>
  <si>
    <t>Fontenoille</t>
  </si>
  <si>
    <t>Hybodus reticulatus</t>
  </si>
  <si>
    <t>He2</t>
  </si>
  <si>
    <t>He3</t>
  </si>
  <si>
    <t>He4</t>
  </si>
  <si>
    <t>Synechodus streitzi</t>
  </si>
  <si>
    <t>P1 : A-1</t>
  </si>
  <si>
    <t>Ames Ls.</t>
  </si>
  <si>
    <t>Ohio</t>
  </si>
  <si>
    <t>JK</t>
  </si>
  <si>
    <t>B. Luz, Y. Kolodny, and J. Kovach</t>
  </si>
  <si>
    <t>P1 : A-3</t>
  </si>
  <si>
    <t>P1 : A-4</t>
  </si>
  <si>
    <t>Virgihan</t>
  </si>
  <si>
    <t>P6 : A-1</t>
  </si>
  <si>
    <t>P6 : A-1 (weath.)</t>
  </si>
  <si>
    <t>P7 : AL-20</t>
  </si>
  <si>
    <t>P12 : AL</t>
  </si>
  <si>
    <t>P1 5 : AL-5</t>
  </si>
  <si>
    <t>Pennsylvania</t>
  </si>
  <si>
    <t>P19 : AL</t>
  </si>
  <si>
    <t>P20 :AL</t>
  </si>
  <si>
    <t>MTS-50</t>
  </si>
  <si>
    <t>Noble Ls.</t>
  </si>
  <si>
    <t>MTS</t>
  </si>
  <si>
    <t>MTS-50F</t>
  </si>
  <si>
    <t>Virgilian?</t>
  </si>
  <si>
    <t>Ichthyoliths</t>
  </si>
  <si>
    <t>P23 : P-1</t>
  </si>
  <si>
    <t>Upper Missourian</t>
  </si>
  <si>
    <t>Portersville Ls,</t>
  </si>
  <si>
    <t>P3 : P-1F</t>
  </si>
  <si>
    <t>Portersville Ls.</t>
  </si>
  <si>
    <t>2AMGLC</t>
  </si>
  <si>
    <t>Upper(?) Desmoinesian</t>
  </si>
  <si>
    <t>Modesto Fm.</t>
  </si>
  <si>
    <t>Illinois</t>
  </si>
  <si>
    <t>GKM</t>
  </si>
  <si>
    <t>7KCDD</t>
  </si>
  <si>
    <t>Middle(?) Desmoinesian</t>
  </si>
  <si>
    <t>Carbondale Fm.</t>
  </si>
  <si>
    <t>P18 : MML</t>
  </si>
  <si>
    <t>Upper Atokan</t>
  </si>
  <si>
    <t>Middle Mercer Ls.</t>
  </si>
  <si>
    <t>164-8(TW)</t>
  </si>
  <si>
    <t>Lower Chesterian</t>
  </si>
  <si>
    <t>Beech Creek Ls.</t>
  </si>
  <si>
    <t>Indiana</t>
  </si>
  <si>
    <t>CBR</t>
  </si>
  <si>
    <t>WMO-28F</t>
  </si>
  <si>
    <t>Upper Valmeyeran</t>
  </si>
  <si>
    <t>Ste. Genevieve Ls.</t>
  </si>
  <si>
    <t>Chappel #3A</t>
  </si>
  <si>
    <t>Lower Valmeyeran</t>
  </si>
  <si>
    <t>Chappell Ls.</t>
  </si>
  <si>
    <t>HCS</t>
  </si>
  <si>
    <t>Upper Kinderhookian</t>
  </si>
  <si>
    <t>New Albany Shale</t>
  </si>
  <si>
    <t>HCS (TW)</t>
  </si>
  <si>
    <t>MO-14</t>
  </si>
  <si>
    <t>Middle Kinderhookian</t>
  </si>
  <si>
    <t>Bushberg Ss.</t>
  </si>
  <si>
    <t>Missouri</t>
  </si>
  <si>
    <t>CAS</t>
  </si>
  <si>
    <t>BCT-17B</t>
  </si>
  <si>
    <t>Lower Fammenian</t>
  </si>
  <si>
    <t>Pilot Shale</t>
  </si>
  <si>
    <t>BCY-14</t>
  </si>
  <si>
    <t>DVG-9B</t>
  </si>
  <si>
    <t>Upper Frasnian</t>
  </si>
  <si>
    <t>Devil's Gate Ls.</t>
  </si>
  <si>
    <t>Genundewa</t>
  </si>
  <si>
    <t>Lower Frasnian</t>
  </si>
  <si>
    <t>Genesee Fmn.</t>
  </si>
  <si>
    <t>New York</t>
  </si>
  <si>
    <t>CTH</t>
  </si>
  <si>
    <t>MESH-1</t>
  </si>
  <si>
    <t>68RC007</t>
  </si>
  <si>
    <t>Delaware Ls.</t>
  </si>
  <si>
    <t>WCS</t>
  </si>
  <si>
    <t>68RC007-F</t>
  </si>
  <si>
    <t>CTH-11</t>
  </si>
  <si>
    <t>Columbus Ls.</t>
  </si>
  <si>
    <t>77-V-5</t>
  </si>
  <si>
    <t>DRS</t>
  </si>
  <si>
    <t>77-V-5FA</t>
  </si>
  <si>
    <t>77-V-5FB</t>
  </si>
  <si>
    <t>W66</t>
  </si>
  <si>
    <t>Inarticulate brachiopods (~0.1 mg)</t>
  </si>
  <si>
    <t>W71</t>
  </si>
  <si>
    <t>Eke 2</t>
  </si>
  <si>
    <t>bulk phosphate</t>
  </si>
  <si>
    <t>Pooled phosphate sample (~20 mg)</t>
  </si>
  <si>
    <t>W72</t>
  </si>
  <si>
    <t>Eke 3</t>
  </si>
  <si>
    <t>W73</t>
  </si>
  <si>
    <t>Eke 4</t>
  </si>
  <si>
    <t>W74</t>
  </si>
  <si>
    <t>Eke 5</t>
  </si>
  <si>
    <t>W75</t>
  </si>
  <si>
    <t>Eke 6</t>
  </si>
  <si>
    <t>W76</t>
  </si>
  <si>
    <t>Eke 7</t>
  </si>
  <si>
    <t>W77</t>
  </si>
  <si>
    <t>Eke 8</t>
  </si>
  <si>
    <t>W78</t>
  </si>
  <si>
    <t>Eke 9</t>
  </si>
  <si>
    <t>W55</t>
  </si>
  <si>
    <t>Hemse beds b</t>
  </si>
  <si>
    <t>Rangsarve</t>
  </si>
  <si>
    <t>W52</t>
  </si>
  <si>
    <t>W46</t>
  </si>
  <si>
    <t>W47</t>
  </si>
  <si>
    <t>W39</t>
  </si>
  <si>
    <t>W40</t>
  </si>
  <si>
    <t>W41</t>
  </si>
  <si>
    <t>W42</t>
  </si>
  <si>
    <t>W21</t>
  </si>
  <si>
    <t>W34</t>
  </si>
  <si>
    <t>W19</t>
  </si>
  <si>
    <t>Slite beds f</t>
  </si>
  <si>
    <t>Båta</t>
  </si>
  <si>
    <t>W12</t>
  </si>
  <si>
    <t>W13</t>
  </si>
  <si>
    <t>W14</t>
  </si>
  <si>
    <t>W15</t>
  </si>
  <si>
    <t>W10</t>
  </si>
  <si>
    <t>Upper Visby beds</t>
  </si>
  <si>
    <t>W01</t>
  </si>
  <si>
    <t>66 KK-30</t>
  </si>
  <si>
    <t>Maysvillian</t>
  </si>
  <si>
    <t>Ashlock Fm.</t>
  </si>
  <si>
    <t>Kentucky</t>
  </si>
  <si>
    <t>66-KK-26 (TW)</t>
  </si>
  <si>
    <t>66 KK-1 (TW) B</t>
  </si>
  <si>
    <t>inarticulate brachiopod</t>
  </si>
  <si>
    <t>66 KB-6B</t>
  </si>
  <si>
    <t>Edenian</t>
  </si>
  <si>
    <t>Kope Fmn.</t>
  </si>
  <si>
    <t>72SJ-13</t>
  </si>
  <si>
    <t>Whiterocldan</t>
  </si>
  <si>
    <t>Bromide Fmn.</t>
  </si>
  <si>
    <t>Oklahoma</t>
  </si>
  <si>
    <t>72SE-545</t>
  </si>
  <si>
    <t>McLish Fmn.</t>
  </si>
  <si>
    <t>72SE-545B</t>
  </si>
  <si>
    <t>Whiterockian</t>
  </si>
  <si>
    <t>72SE-456</t>
  </si>
  <si>
    <t>72SE-222</t>
  </si>
  <si>
    <t>72SB-196</t>
  </si>
  <si>
    <t>Lower Whiterockian</t>
  </si>
  <si>
    <t>Joins Fmn.</t>
  </si>
  <si>
    <t>S-LL-2</t>
  </si>
  <si>
    <t>Arenigian</t>
  </si>
  <si>
    <t>Latorp Ls.</t>
  </si>
  <si>
    <t>UG-10</t>
  </si>
  <si>
    <t>Ibexian</t>
  </si>
  <si>
    <t>Manitou Fmn.</t>
  </si>
  <si>
    <t>Colorado</t>
  </si>
  <si>
    <t>1490(b1)</t>
  </si>
  <si>
    <t>Cordylodus angulatus Zone</t>
  </si>
  <si>
    <t>brachiopods</t>
  </si>
  <si>
    <t>1490(b2)</t>
  </si>
  <si>
    <t>1500(b2)</t>
  </si>
  <si>
    <t>1715(b1)</t>
  </si>
  <si>
    <t>1715(b2)</t>
  </si>
  <si>
    <t>1725(b1)</t>
  </si>
  <si>
    <t>1725(b2)</t>
  </si>
  <si>
    <t>1740(b1)</t>
  </si>
  <si>
    <t>1740(b2)</t>
  </si>
  <si>
    <t>1740(b3)</t>
  </si>
  <si>
    <t>1740(b4)</t>
  </si>
  <si>
    <t>1745(b1)</t>
  </si>
  <si>
    <t>1745(b2)</t>
  </si>
  <si>
    <t>1745(b3)</t>
  </si>
  <si>
    <t>1745(b4)</t>
  </si>
  <si>
    <t>same sample number denotes same shark, a, b, c indicate different teeth; SM-1 to 3 caught 1996;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</si>
</sst>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000"/>
    <numFmt numFmtId="166" formatCode="#,##0.0"/>
    <numFmt numFmtId="167" formatCode="0.000"/>
  </numFmts>
  <fonts count="33">
    <font>
      <sz val="10"/>
      <name val="Helvetica-Narrow"/>
      <family val="2"/>
    </font>
    <font>
      <sz val="10"/>
      <name val="Arial"/>
      <family val="2"/>
    </font>
    <font>
      <sz val="8"/>
      <color indexed="8"/>
      <name val="Arial"/>
      <family val="2"/>
    </font>
    <font>
      <sz val="10"/>
      <color rgb="FFC00000"/>
      <name val="Arial"/>
      <family val="2"/>
    </font>
    <font>
      <sz val="8"/>
      <color rgb="FF3333FF"/>
      <name val="Arial"/>
      <family val="2"/>
    </font>
    <font>
      <b/>
      <sz val="8"/>
      <color indexed="8"/>
      <name val="Arial"/>
      <family val="2"/>
    </font>
    <font>
      <b/>
      <sz val="10"/>
      <name val="Arial"/>
      <family val="2"/>
    </font>
    <font>
      <b/>
      <sz val="8"/>
      <name val="Arial"/>
      <family val="2"/>
    </font>
    <font>
      <b/>
      <sz val="8"/>
      <name val="Calibri"/>
      <family val="2"/>
    </font>
    <font>
      <sz val="8"/>
      <name val="Arial"/>
      <family val="2"/>
    </font>
    <font>
      <sz val="8"/>
      <color theme="9" tint="-0.4999699890613556"/>
      <name val="Arial"/>
      <family val="2"/>
    </font>
    <font>
      <sz val="8"/>
      <color rgb="FF000066"/>
      <name val="Arial"/>
      <family val="2"/>
    </font>
    <font>
      <sz val="8"/>
      <color rgb="FF00B050"/>
      <name val="Arial"/>
      <family val="2"/>
    </font>
    <font>
      <sz val="8"/>
      <color indexed="10"/>
      <name val="Arial"/>
      <family val="2"/>
    </font>
    <font>
      <sz val="8"/>
      <color indexed="18"/>
      <name val="Arial"/>
      <family val="2"/>
    </font>
    <font>
      <sz val="8"/>
      <color indexed="12"/>
      <name val="Arial"/>
      <family val="2"/>
    </font>
    <font>
      <sz val="8"/>
      <color rgb="FF0070C0"/>
      <name val="Arial"/>
      <family val="2"/>
    </font>
    <font>
      <sz val="8"/>
      <color rgb="FFC00000"/>
      <name val="Arial"/>
      <family val="2"/>
    </font>
    <font>
      <sz val="8"/>
      <color theme="3" tint="-0.24997000396251678"/>
      <name val="Arial"/>
      <family val="2"/>
    </font>
    <font>
      <sz val="8"/>
      <color rgb="FFFF0000"/>
      <name val="Arial"/>
      <family val="2"/>
    </font>
    <font>
      <i/>
      <sz val="8"/>
      <name val="Arial"/>
      <family val="2"/>
    </font>
    <font>
      <sz val="8"/>
      <color rgb="FF7030A0"/>
      <name val="Arial"/>
      <family val="2"/>
    </font>
    <font>
      <b/>
      <sz val="8"/>
      <color rgb="FF7030A0"/>
      <name val="Arial"/>
      <family val="2"/>
    </font>
    <font>
      <vertAlign val="superscript"/>
      <sz val="8"/>
      <color indexed="62"/>
      <name val="Arial"/>
      <family val="2"/>
    </font>
    <font>
      <sz val="8"/>
      <color indexed="62"/>
      <name val="Arial"/>
      <family val="2"/>
    </font>
    <font>
      <i/>
      <sz val="8"/>
      <color rgb="FF000066"/>
      <name val="Arial"/>
      <family val="2"/>
    </font>
    <font>
      <i/>
      <sz val="8"/>
      <color indexed="18"/>
      <name val="Arial"/>
      <family val="2"/>
    </font>
    <font>
      <i/>
      <sz val="8"/>
      <color rgb="FF0070C0"/>
      <name val="Arial"/>
      <family val="2"/>
    </font>
    <font>
      <sz val="8"/>
      <color theme="1"/>
      <name val="Arial"/>
      <family val="2"/>
    </font>
    <font>
      <i/>
      <sz val="8"/>
      <color theme="1"/>
      <name val="Arial"/>
      <family val="2"/>
    </font>
    <font>
      <sz val="9"/>
      <name val="Geneva"/>
      <family val="2"/>
    </font>
    <font>
      <sz val="10"/>
      <name val="Helv"/>
      <family val="2"/>
    </font>
    <font>
      <sz val="11"/>
      <color rgb="FF000000"/>
      <name val="Calibri"/>
      <family val="2"/>
    </font>
  </fonts>
  <fills count="23">
    <fill>
      <patternFill/>
    </fill>
    <fill>
      <patternFill patternType="gray125"/>
    </fill>
    <fill>
      <patternFill patternType="solid">
        <fgColor theme="9" tint="0.7999799847602844"/>
        <bgColor indexed="64"/>
      </patternFill>
    </fill>
    <fill>
      <patternFill patternType="solid">
        <fgColor rgb="FFFFFFCC"/>
        <bgColor indexed="64"/>
      </patternFill>
    </fill>
    <fill>
      <patternFill patternType="solid">
        <fgColor rgb="FFFFFF66"/>
        <bgColor indexed="64"/>
      </patternFill>
    </fill>
    <fill>
      <patternFill patternType="solid">
        <fgColor rgb="FFFF9900"/>
        <bgColor indexed="64"/>
      </patternFill>
    </fill>
    <fill>
      <patternFill patternType="solid">
        <fgColor theme="6" tint="0.7999799847602844"/>
        <bgColor indexed="64"/>
      </patternFill>
    </fill>
    <fill>
      <patternFill patternType="solid">
        <fgColor rgb="FF92D050"/>
        <bgColor indexed="64"/>
      </patternFill>
    </fill>
    <fill>
      <patternFill patternType="solid">
        <fgColor theme="3" tint="0.5999900102615356"/>
        <bgColor indexed="64"/>
      </patternFill>
    </fill>
    <fill>
      <patternFill patternType="solid">
        <fgColor theme="3" tint="0.39998000860214233"/>
        <bgColor indexed="64"/>
      </patternFill>
    </fill>
    <fill>
      <patternFill patternType="solid">
        <fgColor theme="7" tint="0.39998000860214233"/>
        <bgColor indexed="64"/>
      </patternFill>
    </fill>
    <fill>
      <patternFill patternType="solid">
        <fgColor theme="9" tint="0.39998000860214233"/>
        <bgColor indexed="64"/>
      </patternFill>
    </fill>
    <fill>
      <patternFill patternType="solid">
        <fgColor theme="9" tint="-0.24997000396251678"/>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99FFCC"/>
        <bgColor indexed="64"/>
      </patternFill>
    </fill>
    <fill>
      <patternFill patternType="solid">
        <fgColor rgb="FF00FF99"/>
        <bgColor indexed="64"/>
      </patternFill>
    </fill>
    <fill>
      <patternFill patternType="solid">
        <fgColor rgb="FFCCFFCC"/>
        <bgColor indexed="64"/>
      </patternFill>
    </fill>
    <fill>
      <patternFill patternType="solid">
        <fgColor theme="6" tint="0.5999900102615356"/>
        <bgColor indexed="64"/>
      </patternFill>
    </fill>
    <fill>
      <patternFill patternType="solid">
        <fgColor rgb="FFFFFF00"/>
        <bgColor indexed="64"/>
      </patternFill>
    </fill>
    <fill>
      <patternFill patternType="solid">
        <fgColor theme="0" tint="-0.1499900072813034"/>
        <bgColor indexed="64"/>
      </patternFill>
    </fill>
    <fill>
      <patternFill patternType="solid">
        <fgColor theme="8" tint="0.5999900102615356"/>
        <bgColor indexed="64"/>
      </patternFill>
    </fill>
    <fill>
      <patternFill patternType="solid">
        <fgColor theme="9" tint="0.5999900102615356"/>
        <bgColor indexed="64"/>
      </patternFill>
    </fill>
  </fills>
  <borders count="11">
    <border>
      <left/>
      <right/>
      <top/>
      <bottom/>
      <diagonal/>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1" fillId="0" borderId="0">
      <alignment/>
      <protection/>
    </xf>
  </cellStyleXfs>
  <cellXfs count="284">
    <xf numFmtId="0" fontId="0" fillId="0" borderId="0" xfId="0"/>
    <xf numFmtId="0" fontId="2" fillId="0" borderId="0" xfId="0" applyFont="1" applyBorder="1"/>
    <xf numFmtId="2" fontId="2" fillId="0" borderId="0" xfId="0" applyNumberFormat="1" applyFont="1" applyBorder="1" applyAlignment="1">
      <alignment horizontal="right"/>
    </xf>
    <xf numFmtId="0" fontId="2" fillId="0" borderId="0" xfId="0" applyFont="1" applyBorder="1" applyAlignment="1">
      <alignment horizontal="center"/>
    </xf>
    <xf numFmtId="164" fontId="3" fillId="0" borderId="0" xfId="0" applyNumberFormat="1" applyFont="1" applyBorder="1" applyAlignment="1">
      <alignment/>
    </xf>
    <xf numFmtId="0" fontId="2" fillId="0" borderId="0" xfId="0" applyFont="1" applyBorder="1" applyAlignment="1">
      <alignment horizontal="left"/>
    </xf>
    <xf numFmtId="0" fontId="2" fillId="0" borderId="0" xfId="0" applyFont="1" applyBorder="1" applyAlignment="1">
      <alignment/>
    </xf>
    <xf numFmtId="0" fontId="4" fillId="0" borderId="0" xfId="0" applyFont="1" applyBorder="1"/>
    <xf numFmtId="0" fontId="2" fillId="0" borderId="0" xfId="0" applyFont="1" applyBorder="1" applyAlignment="1">
      <alignment horizontal="right"/>
    </xf>
    <xf numFmtId="0" fontId="4" fillId="0" borderId="0" xfId="0" applyFont="1" applyBorder="1" applyAlignment="1">
      <alignment horizontal="right"/>
    </xf>
    <xf numFmtId="0" fontId="2" fillId="2" borderId="0" xfId="0" applyFont="1" applyFill="1" applyBorder="1" applyAlignment="1">
      <alignment horizontal="right"/>
    </xf>
    <xf numFmtId="2" fontId="2" fillId="2" borderId="0" xfId="0" applyNumberFormat="1" applyFont="1" applyFill="1" applyBorder="1" applyAlignment="1">
      <alignment horizontal="right"/>
    </xf>
    <xf numFmtId="0" fontId="2" fillId="0" borderId="1" xfId="0" applyFont="1" applyBorder="1" applyAlignment="1">
      <alignment horizontal="left" wrapText="1"/>
    </xf>
    <xf numFmtId="0" fontId="2" fillId="0" borderId="0" xfId="0" applyFont="1"/>
    <xf numFmtId="164" fontId="5" fillId="0" borderId="1" xfId="0" applyNumberFormat="1" applyFont="1" applyBorder="1" applyAlignment="1">
      <alignment wrapText="1"/>
    </xf>
    <xf numFmtId="2" fontId="5" fillId="0" borderId="1" xfId="0" applyNumberFormat="1" applyFont="1" applyFill="1" applyBorder="1" applyAlignment="1">
      <alignment horizontal="center" vertical="center" wrapText="1"/>
    </xf>
    <xf numFmtId="0" fontId="5" fillId="0" borderId="1" xfId="0" applyNumberFormat="1" applyFont="1" applyBorder="1" applyAlignment="1">
      <alignment horizontal="right" wrapText="1"/>
    </xf>
    <xf numFmtId="0" fontId="2" fillId="0" borderId="0" xfId="0" applyFont="1" applyAlignment="1">
      <alignment/>
    </xf>
    <xf numFmtId="0" fontId="4" fillId="0" borderId="0" xfId="0" applyFont="1"/>
    <xf numFmtId="0" fontId="2" fillId="0" borderId="0" xfId="0" applyFont="1" applyAlignment="1">
      <alignment horizontal="right"/>
    </xf>
    <xf numFmtId="0" fontId="4" fillId="0" borderId="0" xfId="0" applyFont="1" applyAlignment="1">
      <alignment horizontal="right"/>
    </xf>
    <xf numFmtId="0" fontId="2" fillId="2" borderId="0" xfId="0" applyFont="1" applyFill="1" applyAlignment="1">
      <alignment horizontal="right"/>
    </xf>
    <xf numFmtId="2" fontId="2" fillId="2" borderId="0" xfId="0" applyNumberFormat="1" applyFont="1" applyFill="1" applyAlignment="1">
      <alignment horizontal="right"/>
    </xf>
    <xf numFmtId="0" fontId="2" fillId="0" borderId="2" xfId="0" applyFont="1" applyBorder="1" applyAlignment="1">
      <alignment vertical="center" wrapText="1"/>
    </xf>
    <xf numFmtId="0" fontId="2" fillId="0" borderId="0" xfId="0" applyFont="1" applyBorder="1" applyAlignment="1">
      <alignment wrapText="1"/>
    </xf>
    <xf numFmtId="164" fontId="5" fillId="0" borderId="3" xfId="0" applyNumberFormat="1" applyFont="1" applyBorder="1" applyAlignment="1">
      <alignment vertical="center" wrapText="1"/>
    </xf>
    <xf numFmtId="2" fontId="5" fillId="0" borderId="3" xfId="0" applyNumberFormat="1" applyFont="1" applyFill="1" applyBorder="1" applyAlignment="1">
      <alignment horizontal="center" vertical="center" wrapText="1"/>
    </xf>
    <xf numFmtId="2" fontId="6" fillId="0" borderId="3" xfId="0" applyNumberFormat="1" applyFont="1" applyBorder="1" applyAlignment="1">
      <alignment vertical="center"/>
    </xf>
    <xf numFmtId="2" fontId="1" fillId="0" borderId="4" xfId="0" applyNumberFormat="1" applyFont="1" applyBorder="1" applyAlignment="1">
      <alignment horizontal="left" vertical="center"/>
    </xf>
    <xf numFmtId="2" fontId="5" fillId="0" borderId="0" xfId="0" applyNumberFormat="1" applyFont="1" applyFill="1" applyBorder="1" applyAlignment="1">
      <alignment horizontal="center" vertical="center" wrapText="1"/>
    </xf>
    <xf numFmtId="0" fontId="5" fillId="0" borderId="0" xfId="0" applyFont="1" applyFill="1" applyBorder="1" applyAlignment="1">
      <alignment vertical="center" wrapText="1"/>
    </xf>
    <xf numFmtId="0" fontId="5" fillId="0" borderId="0" xfId="0" applyFont="1" applyBorder="1" applyAlignment="1">
      <alignment horizontal="left" wrapText="1"/>
    </xf>
    <xf numFmtId="0" fontId="5" fillId="0" borderId="0" xfId="0" applyFont="1" applyBorder="1" applyAlignment="1">
      <alignment horizontal="center" wrapText="1"/>
    </xf>
    <xf numFmtId="0" fontId="2" fillId="0" borderId="0" xfId="0" applyFont="1" applyBorder="1" applyAlignment="1">
      <alignment horizontal="center" wrapText="1"/>
    </xf>
    <xf numFmtId="0" fontId="4" fillId="0" borderId="0" xfId="0" applyFont="1" applyBorder="1" applyAlignment="1">
      <alignment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2" fillId="2" borderId="0" xfId="0" applyFont="1" applyFill="1" applyBorder="1" applyAlignment="1">
      <alignment horizontal="right" wrapText="1"/>
    </xf>
    <xf numFmtId="2" fontId="2" fillId="2" borderId="0" xfId="0" applyNumberFormat="1" applyFont="1" applyFill="1" applyBorder="1" applyAlignment="1">
      <alignment horizontal="right" wrapText="1"/>
    </xf>
    <xf numFmtId="0" fontId="2" fillId="0" borderId="5" xfId="0" applyFont="1" applyBorder="1" applyAlignment="1">
      <alignment vertical="center" wrapText="1"/>
    </xf>
    <xf numFmtId="164" fontId="5" fillId="0" borderId="0" xfId="0" applyNumberFormat="1" applyFont="1" applyBorder="1" applyAlignment="1">
      <alignment vertical="center" wrapText="1"/>
    </xf>
    <xf numFmtId="2" fontId="6" fillId="3" borderId="0" xfId="0" applyNumberFormat="1" applyFont="1" applyFill="1" applyBorder="1" applyAlignment="1">
      <alignment vertical="center"/>
    </xf>
    <xf numFmtId="2" fontId="1" fillId="3" borderId="6" xfId="0" applyNumberFormat="1" applyFont="1" applyFill="1" applyBorder="1" applyAlignment="1">
      <alignment horizontal="left" vertical="center"/>
    </xf>
    <xf numFmtId="2" fontId="6" fillId="4" borderId="0" xfId="0" applyNumberFormat="1" applyFont="1" applyFill="1" applyBorder="1" applyAlignment="1">
      <alignment vertical="center"/>
    </xf>
    <xf numFmtId="2" fontId="1" fillId="4" borderId="6" xfId="0" applyNumberFormat="1" applyFont="1" applyFill="1" applyBorder="1" applyAlignment="1">
      <alignment horizontal="left" vertical="center"/>
    </xf>
    <xf numFmtId="164" fontId="5" fillId="0" borderId="0" xfId="0" applyNumberFormat="1" applyFont="1" applyFill="1" applyBorder="1" applyAlignment="1">
      <alignment vertical="center" wrapText="1"/>
    </xf>
    <xf numFmtId="2" fontId="6" fillId="2" borderId="0" xfId="0" applyNumberFormat="1" applyFont="1" applyFill="1" applyBorder="1" applyAlignment="1">
      <alignment vertical="center"/>
    </xf>
    <xf numFmtId="2" fontId="1" fillId="2" borderId="6" xfId="0" applyNumberFormat="1" applyFont="1" applyFill="1" applyBorder="1" applyAlignment="1">
      <alignment horizontal="left" vertical="center"/>
    </xf>
    <xf numFmtId="2" fontId="6" fillId="5" borderId="0" xfId="0" applyNumberFormat="1" applyFont="1" applyFill="1" applyBorder="1" applyAlignment="1">
      <alignment vertical="center"/>
    </xf>
    <xf numFmtId="2" fontId="1" fillId="5" borderId="6" xfId="0" applyNumberFormat="1" applyFont="1" applyFill="1" applyBorder="1" applyAlignment="1">
      <alignment horizontal="left" vertical="center"/>
    </xf>
    <xf numFmtId="2" fontId="6" fillId="6" borderId="0" xfId="0" applyNumberFormat="1" applyFont="1" applyFill="1" applyBorder="1" applyAlignment="1">
      <alignment vertical="center"/>
    </xf>
    <xf numFmtId="2" fontId="1" fillId="6" borderId="6" xfId="0" applyNumberFormat="1" applyFont="1" applyFill="1" applyBorder="1" applyAlignment="1">
      <alignment horizontal="left" vertical="center"/>
    </xf>
    <xf numFmtId="2" fontId="6" fillId="7" borderId="0" xfId="0" applyNumberFormat="1" applyFont="1" applyFill="1" applyBorder="1" applyAlignment="1">
      <alignment vertical="center"/>
    </xf>
    <xf numFmtId="2" fontId="1" fillId="7" borderId="6" xfId="0" applyNumberFormat="1" applyFont="1" applyFill="1" applyBorder="1" applyAlignment="1">
      <alignment horizontal="left" vertical="center"/>
    </xf>
    <xf numFmtId="2" fontId="6" fillId="8" borderId="0" xfId="0" applyNumberFormat="1" applyFont="1" applyFill="1" applyBorder="1" applyAlignment="1">
      <alignment vertical="center"/>
    </xf>
    <xf numFmtId="2" fontId="1" fillId="8" borderId="6" xfId="0" applyNumberFormat="1" applyFont="1" applyFill="1" applyBorder="1" applyAlignment="1">
      <alignment horizontal="left" vertical="center"/>
    </xf>
    <xf numFmtId="2" fontId="6" fillId="9" borderId="0" xfId="0" applyNumberFormat="1" applyFont="1" applyFill="1" applyBorder="1" applyAlignment="1">
      <alignment vertical="center"/>
    </xf>
    <xf numFmtId="2" fontId="1" fillId="9" borderId="6" xfId="0" applyNumberFormat="1" applyFont="1" applyFill="1" applyBorder="1" applyAlignment="1">
      <alignment horizontal="left" vertical="center"/>
    </xf>
    <xf numFmtId="2" fontId="6" fillId="10" borderId="0" xfId="0" applyNumberFormat="1" applyFont="1" applyFill="1" applyBorder="1" applyAlignment="1">
      <alignment vertical="center"/>
    </xf>
    <xf numFmtId="2" fontId="1" fillId="10" borderId="6" xfId="0" applyNumberFormat="1" applyFont="1" applyFill="1" applyBorder="1" applyAlignment="1">
      <alignment horizontal="left" vertical="center"/>
    </xf>
    <xf numFmtId="2" fontId="6" fillId="11" borderId="0" xfId="0" applyNumberFormat="1" applyFont="1" applyFill="1" applyBorder="1"/>
    <xf numFmtId="2" fontId="1" fillId="11" borderId="6" xfId="0" applyNumberFormat="1" applyFont="1" applyFill="1" applyBorder="1" applyAlignment="1">
      <alignment horizontal="left"/>
    </xf>
    <xf numFmtId="2" fontId="6" fillId="12" borderId="0" xfId="0" applyNumberFormat="1" applyFont="1" applyFill="1" applyBorder="1" applyAlignment="1">
      <alignment horizontal="right"/>
    </xf>
    <xf numFmtId="2" fontId="1" fillId="12" borderId="6" xfId="0" applyNumberFormat="1" applyFont="1" applyFill="1" applyBorder="1" applyAlignment="1">
      <alignment horizontal="left"/>
    </xf>
    <xf numFmtId="2" fontId="6" fillId="13" borderId="0" xfId="0" applyNumberFormat="1" applyFont="1" applyFill="1" applyBorder="1"/>
    <xf numFmtId="2" fontId="1" fillId="13" borderId="6" xfId="0" applyNumberFormat="1" applyFont="1" applyFill="1" applyBorder="1" applyAlignment="1">
      <alignment horizontal="left"/>
    </xf>
    <xf numFmtId="0" fontId="5" fillId="0" borderId="5" xfId="0" applyFont="1" applyBorder="1" applyAlignment="1">
      <alignment vertical="center" wrapText="1"/>
    </xf>
    <xf numFmtId="2" fontId="6" fillId="14" borderId="0" xfId="0" applyNumberFormat="1" applyFont="1" applyFill="1" applyBorder="1" applyAlignment="1">
      <alignment vertical="center"/>
    </xf>
    <xf numFmtId="2" fontId="1" fillId="14" borderId="6" xfId="0" applyNumberFormat="1" applyFont="1" applyFill="1" applyBorder="1" applyAlignment="1">
      <alignment vertical="center"/>
    </xf>
    <xf numFmtId="2" fontId="6" fillId="15" borderId="0" xfId="0" applyNumberFormat="1" applyFont="1" applyFill="1" applyBorder="1" applyAlignment="1">
      <alignment vertical="center"/>
    </xf>
    <xf numFmtId="2" fontId="1" fillId="15" borderId="6" xfId="0" applyNumberFormat="1" applyFont="1" applyFill="1" applyBorder="1" applyAlignment="1">
      <alignment vertical="center"/>
    </xf>
    <xf numFmtId="2" fontId="6" fillId="16" borderId="0" xfId="0" applyNumberFormat="1" applyFont="1" applyFill="1" applyBorder="1" applyAlignment="1">
      <alignment vertical="center"/>
    </xf>
    <xf numFmtId="2" fontId="1" fillId="16" borderId="6" xfId="0" applyNumberFormat="1" applyFont="1" applyFill="1" applyBorder="1" applyAlignment="1">
      <alignment vertical="center"/>
    </xf>
    <xf numFmtId="2" fontId="6" fillId="17" borderId="0" xfId="0" applyNumberFormat="1" applyFont="1" applyFill="1" applyBorder="1" applyAlignment="1">
      <alignment vertical="center"/>
    </xf>
    <xf numFmtId="2" fontId="1" fillId="17" borderId="6" xfId="0" applyNumberFormat="1" applyFont="1" applyFill="1" applyBorder="1" applyAlignment="1">
      <alignment vertical="center"/>
    </xf>
    <xf numFmtId="2" fontId="1" fillId="6" borderId="6" xfId="0" applyNumberFormat="1" applyFont="1" applyFill="1" applyBorder="1" applyAlignment="1">
      <alignment vertical="center"/>
    </xf>
    <xf numFmtId="0" fontId="5" fillId="0" borderId="7" xfId="0" applyFont="1" applyBorder="1" applyAlignment="1">
      <alignment vertical="center" wrapText="1"/>
    </xf>
    <xf numFmtId="164" fontId="5" fillId="0" borderId="8" xfId="0" applyNumberFormat="1" applyFont="1" applyBorder="1" applyAlignment="1">
      <alignment vertical="center" wrapText="1"/>
    </xf>
    <xf numFmtId="2" fontId="5" fillId="0" borderId="8" xfId="0" applyNumberFormat="1" applyFont="1" applyFill="1" applyBorder="1" applyAlignment="1">
      <alignment horizontal="center" vertical="center" wrapText="1"/>
    </xf>
    <xf numFmtId="2" fontId="6" fillId="18" borderId="8" xfId="0" applyNumberFormat="1" applyFont="1" applyFill="1" applyBorder="1" applyAlignment="1">
      <alignment vertical="center"/>
    </xf>
    <xf numFmtId="2" fontId="1" fillId="18" borderId="9" xfId="0" applyNumberFormat="1" applyFont="1" applyFill="1" applyBorder="1" applyAlignment="1">
      <alignment vertical="center"/>
    </xf>
    <xf numFmtId="0" fontId="7" fillId="0" borderId="10" xfId="0" applyNumberFormat="1" applyFont="1" applyFill="1" applyBorder="1" applyAlignment="1">
      <alignment horizontal="left" wrapText="1"/>
    </xf>
    <xf numFmtId="2" fontId="7" fillId="0" borderId="10" xfId="0" applyNumberFormat="1" applyFont="1" applyFill="1" applyBorder="1" applyAlignment="1">
      <alignment horizontal="right" wrapText="1"/>
    </xf>
    <xf numFmtId="0" fontId="7" fillId="0" borderId="10" xfId="0" applyFont="1" applyFill="1" applyBorder="1" applyAlignment="1">
      <alignment horizontal="left" wrapText="1"/>
    </xf>
    <xf numFmtId="164" fontId="7" fillId="0" borderId="10" xfId="0" applyNumberFormat="1" applyFont="1" applyFill="1" applyBorder="1" applyAlignment="1">
      <alignment wrapText="1"/>
    </xf>
    <xf numFmtId="0" fontId="7" fillId="0" borderId="10" xfId="0" applyFont="1" applyFill="1" applyBorder="1" applyAlignment="1">
      <alignment horizontal="center" wrapText="1"/>
    </xf>
    <xf numFmtId="0" fontId="7" fillId="0" borderId="10" xfId="0" applyFont="1" applyFill="1" applyBorder="1" applyAlignment="1">
      <alignment horizontal="right" wrapText="1"/>
    </xf>
    <xf numFmtId="2" fontId="7" fillId="0" borderId="10" xfId="0" applyNumberFormat="1" applyFont="1" applyFill="1" applyBorder="1" applyAlignment="1">
      <alignment horizontal="left" wrapText="1"/>
    </xf>
    <xf numFmtId="0" fontId="7" fillId="0" borderId="10" xfId="0" applyFont="1" applyFill="1" applyBorder="1" applyAlignment="1">
      <alignment wrapText="1"/>
    </xf>
    <xf numFmtId="0" fontId="7" fillId="0" borderId="10" xfId="0" applyFont="1" applyBorder="1"/>
    <xf numFmtId="165" fontId="7" fillId="0" borderId="10" xfId="0" applyNumberFormat="1" applyFont="1" applyFill="1" applyBorder="1" applyAlignment="1">
      <alignment horizontal="left" wrapText="1"/>
    </xf>
    <xf numFmtId="1" fontId="7" fillId="0" borderId="10" xfId="0" applyNumberFormat="1" applyFont="1" applyFill="1" applyBorder="1" applyAlignment="1">
      <alignment horizontal="right" wrapText="1"/>
    </xf>
    <xf numFmtId="2" fontId="7" fillId="0" borderId="10" xfId="0" applyNumberFormat="1" applyFont="1" applyBorder="1" applyAlignment="1">
      <alignment horizontal="center" wrapText="1"/>
    </xf>
    <xf numFmtId="1" fontId="7" fillId="0" borderId="10" xfId="0" applyNumberFormat="1" applyFont="1" applyBorder="1" applyAlignment="1">
      <alignment horizontal="center" wrapText="1"/>
    </xf>
    <xf numFmtId="0" fontId="7" fillId="0" borderId="10" xfId="0" applyFont="1" applyBorder="1" applyAlignment="1">
      <alignment horizontal="center" wrapText="1"/>
    </xf>
    <xf numFmtId="2" fontId="7" fillId="0" borderId="10" xfId="0" applyNumberFormat="1" applyFont="1" applyFill="1" applyBorder="1" applyAlignment="1">
      <alignment horizontal="center" wrapText="1"/>
    </xf>
    <xf numFmtId="2" fontId="9" fillId="0" borderId="10" xfId="0" applyNumberFormat="1" applyFont="1" applyFill="1" applyBorder="1" applyAlignment="1">
      <alignment horizontal="right" wrapText="1"/>
    </xf>
    <xf numFmtId="0" fontId="9" fillId="0" borderId="10" xfId="0" applyFont="1" applyFill="1" applyBorder="1" applyAlignment="1">
      <alignment horizontal="center" wrapText="1"/>
    </xf>
    <xf numFmtId="0" fontId="9" fillId="0" borderId="10" xfId="0" applyFont="1" applyBorder="1" applyAlignment="1">
      <alignment horizontal="center" wrapText="1"/>
    </xf>
    <xf numFmtId="0" fontId="9" fillId="0" borderId="0" xfId="0" applyFont="1" applyAlignment="1">
      <alignment horizontal="left"/>
    </xf>
    <xf numFmtId="0" fontId="9" fillId="0" borderId="0" xfId="0" applyFont="1" applyAlignment="1">
      <alignment horizontal="right"/>
    </xf>
    <xf numFmtId="0" fontId="9" fillId="0" borderId="0" xfId="0" applyFont="1"/>
    <xf numFmtId="164" fontId="9" fillId="0" borderId="0" xfId="0" applyNumberFormat="1" applyFont="1" applyAlignment="1">
      <alignment/>
    </xf>
    <xf numFmtId="0" fontId="9" fillId="0" borderId="0" xfId="0" applyFont="1" applyAlignment="1">
      <alignment horizontal="center"/>
    </xf>
    <xf numFmtId="2" fontId="6" fillId="0" borderId="0" xfId="0" applyNumberFormat="1" applyFont="1" applyBorder="1" applyAlignment="1">
      <alignment vertical="center"/>
    </xf>
    <xf numFmtId="0" fontId="9" fillId="0" borderId="0" xfId="0" applyFont="1" applyAlignment="1">
      <alignment/>
    </xf>
    <xf numFmtId="0" fontId="10" fillId="0" borderId="0" xfId="0" applyFont="1" applyAlignment="1">
      <alignment horizontal="right"/>
    </xf>
    <xf numFmtId="1" fontId="9" fillId="0" borderId="0" xfId="0" applyNumberFormat="1" applyFont="1" applyAlignment="1">
      <alignment/>
    </xf>
    <xf numFmtId="2" fontId="9" fillId="0" borderId="0" xfId="0" applyNumberFormat="1" applyFont="1"/>
    <xf numFmtId="1" fontId="9" fillId="0" borderId="0" xfId="0" applyNumberFormat="1" applyFont="1"/>
    <xf numFmtId="0" fontId="9" fillId="6" borderId="0" xfId="0" applyFont="1" applyFill="1"/>
    <xf numFmtId="2" fontId="9" fillId="6" borderId="0" xfId="0" applyNumberFormat="1" applyFont="1" applyFill="1"/>
    <xf numFmtId="0" fontId="9" fillId="2" borderId="0" xfId="0" applyFont="1" applyFill="1" applyAlignment="1">
      <alignment horizontal="right"/>
    </xf>
    <xf numFmtId="2" fontId="9" fillId="2" borderId="0" xfId="0" applyNumberFormat="1" applyFont="1" applyFill="1" applyAlignment="1">
      <alignment horizontal="right"/>
    </xf>
    <xf numFmtId="0" fontId="9" fillId="0" borderId="0" xfId="0" applyFont="1" applyFill="1"/>
    <xf numFmtId="2" fontId="9" fillId="0" borderId="0" xfId="0" applyNumberFormat="1" applyFont="1" applyFill="1"/>
    <xf numFmtId="0" fontId="9" fillId="0" borderId="0" xfId="0" applyFont="1" applyFill="1" applyAlignment="1">
      <alignment horizontal="right"/>
    </xf>
    <xf numFmtId="0" fontId="9" fillId="0" borderId="0" xfId="0" applyFont="1" applyFill="1" applyAlignment="1">
      <alignment/>
    </xf>
    <xf numFmtId="1" fontId="9" fillId="0" borderId="0" xfId="0" applyNumberFormat="1" applyFont="1" applyFill="1" applyAlignment="1">
      <alignment/>
    </xf>
    <xf numFmtId="0" fontId="11" fillId="0" borderId="0" xfId="0" applyFont="1"/>
    <xf numFmtId="0" fontId="12" fillId="0" borderId="0" xfId="0" applyFont="1"/>
    <xf numFmtId="2" fontId="12" fillId="0" borderId="0" xfId="0" applyNumberFormat="1" applyFont="1"/>
    <xf numFmtId="0" fontId="9" fillId="0" borderId="0" xfId="0" applyFont="1" applyAlignment="1">
      <alignment horizontal="center" wrapText="1"/>
    </xf>
    <xf numFmtId="0" fontId="9" fillId="0" borderId="0" xfId="0" applyFont="1" applyFill="1" applyAlignment="1">
      <alignment horizontal="left"/>
    </xf>
    <xf numFmtId="164" fontId="9" fillId="0" borderId="0" xfId="0" applyNumberFormat="1" applyFont="1" applyFill="1" applyAlignment="1">
      <alignment/>
    </xf>
    <xf numFmtId="0" fontId="9" fillId="0" borderId="0" xfId="0" applyFont="1" applyFill="1" applyAlignment="1">
      <alignment horizontal="center"/>
    </xf>
    <xf numFmtId="0" fontId="4" fillId="0" borderId="0" xfId="0" applyFont="1" applyFill="1"/>
    <xf numFmtId="1" fontId="9" fillId="0" borderId="0" xfId="0" applyNumberFormat="1" applyFont="1" applyFill="1"/>
    <xf numFmtId="0" fontId="9" fillId="2" borderId="0" xfId="0" applyFont="1" applyFill="1" applyAlignment="1">
      <alignment horizontal="right" wrapText="1"/>
    </xf>
    <xf numFmtId="2" fontId="9" fillId="2" borderId="0" xfId="0" applyNumberFormat="1" applyFont="1" applyFill="1" applyAlignment="1">
      <alignment horizontal="right" wrapText="1"/>
    </xf>
    <xf numFmtId="0" fontId="9" fillId="6" borderId="0" xfId="0" applyFont="1" applyFill="1" applyAlignment="1">
      <alignment horizontal="right"/>
    </xf>
    <xf numFmtId="0" fontId="9" fillId="6" borderId="0" xfId="0" applyFont="1" applyFill="1" applyAlignment="1">
      <alignment/>
    </xf>
    <xf numFmtId="1" fontId="9" fillId="6" borderId="0" xfId="0" applyNumberFormat="1" applyFont="1" applyFill="1" applyAlignment="1">
      <alignment/>
    </xf>
    <xf numFmtId="0" fontId="9" fillId="0" borderId="0" xfId="0" applyNumberFormat="1" applyFont="1" applyFill="1" applyBorder="1" applyAlignment="1">
      <alignment horizontal="left" wrapText="1"/>
    </xf>
    <xf numFmtId="2" fontId="9" fillId="0" borderId="0" xfId="0" applyNumberFormat="1" applyFont="1" applyFill="1" applyBorder="1" applyAlignment="1">
      <alignment horizontal="right" wrapText="1"/>
    </xf>
    <xf numFmtId="0" fontId="9" fillId="0" borderId="0" xfId="0" applyFont="1" applyFill="1" applyBorder="1" applyAlignment="1">
      <alignment horizontal="left" wrapText="1"/>
    </xf>
    <xf numFmtId="164" fontId="9" fillId="0" borderId="0" xfId="0" applyNumberFormat="1" applyFont="1" applyFill="1" applyBorder="1" applyAlignment="1">
      <alignment wrapText="1"/>
    </xf>
    <xf numFmtId="0" fontId="9" fillId="0" borderId="0" xfId="0" applyFont="1" applyFill="1" applyBorder="1" applyAlignment="1">
      <alignment horizontal="center" wrapText="1"/>
    </xf>
    <xf numFmtId="0" fontId="13" fillId="0" borderId="0" xfId="0" applyFont="1" applyFill="1" applyBorder="1" applyAlignment="1">
      <alignment horizontal="left" wrapText="1"/>
    </xf>
    <xf numFmtId="0" fontId="9" fillId="0" borderId="0" xfId="0" applyFont="1" applyAlignment="1">
      <alignment horizontal="left" wrapText="1"/>
    </xf>
    <xf numFmtId="2" fontId="14" fillId="0" borderId="0" xfId="0" applyNumberFormat="1" applyFont="1" applyFill="1" applyBorder="1" applyAlignment="1">
      <alignment horizontal="left" wrapText="1"/>
    </xf>
    <xf numFmtId="164" fontId="9" fillId="0" borderId="0" xfId="0" applyNumberFormat="1" applyFont="1" applyFill="1" applyBorder="1" applyAlignment="1">
      <alignment horizontal="right" wrapText="1"/>
    </xf>
    <xf numFmtId="0" fontId="13" fillId="0" borderId="0" xfId="0" applyFont="1" applyFill="1" applyBorder="1" applyAlignment="1">
      <alignment wrapText="1"/>
    </xf>
    <xf numFmtId="0" fontId="9" fillId="0" borderId="0" xfId="0" applyFont="1" applyFill="1" applyBorder="1" applyAlignment="1">
      <alignment wrapText="1"/>
    </xf>
    <xf numFmtId="164" fontId="9" fillId="0" borderId="0" xfId="0" applyNumberFormat="1" applyFont="1" applyFill="1" applyBorder="1" applyAlignment="1">
      <alignment horizontal="left" wrapText="1"/>
    </xf>
    <xf numFmtId="164" fontId="4" fillId="0" borderId="0" xfId="0" applyNumberFormat="1" applyFont="1" applyFill="1" applyBorder="1" applyAlignment="1">
      <alignment horizontal="left" wrapText="1"/>
    </xf>
    <xf numFmtId="164" fontId="10" fillId="0" borderId="0" xfId="0" applyNumberFormat="1" applyFont="1" applyAlignment="1">
      <alignment horizontal="right"/>
    </xf>
    <xf numFmtId="165" fontId="15" fillId="0" borderId="0" xfId="0" applyNumberFormat="1" applyFont="1" applyFill="1" applyBorder="1" applyAlignment="1">
      <alignment horizontal="left" wrapText="1"/>
    </xf>
    <xf numFmtId="0" fontId="9" fillId="0" borderId="0" xfId="0" applyFont="1" applyFill="1" applyBorder="1" applyAlignment="1">
      <alignment horizontal="left"/>
    </xf>
    <xf numFmtId="0" fontId="9" fillId="0" borderId="0" xfId="0" applyFont="1" applyFill="1" applyBorder="1" applyAlignment="1">
      <alignment/>
    </xf>
    <xf numFmtId="0" fontId="9" fillId="0" borderId="0" xfId="0" applyFont="1" applyFill="1" applyBorder="1" applyAlignment="1">
      <alignment horizontal="right" wrapText="1"/>
    </xf>
    <xf numFmtId="1" fontId="9" fillId="0" borderId="0" xfId="0" applyNumberFormat="1" applyFont="1" applyFill="1" applyBorder="1" applyAlignment="1">
      <alignment wrapText="1"/>
    </xf>
    <xf numFmtId="2" fontId="9" fillId="0" borderId="0" xfId="0" applyNumberFormat="1" applyFont="1" applyAlignment="1">
      <alignment horizontal="center" wrapText="1"/>
    </xf>
    <xf numFmtId="1" fontId="9" fillId="0" borderId="0" xfId="0" applyNumberFormat="1" applyFont="1" applyAlignment="1">
      <alignment horizontal="center" wrapText="1"/>
    </xf>
    <xf numFmtId="0" fontId="16" fillId="0" borderId="0" xfId="0" applyFont="1"/>
    <xf numFmtId="0" fontId="17" fillId="0" borderId="0" xfId="0" applyFont="1"/>
    <xf numFmtId="2" fontId="17" fillId="0" borderId="0" xfId="0" applyNumberFormat="1" applyFont="1"/>
    <xf numFmtId="0" fontId="18" fillId="2" borderId="0" xfId="0" applyFont="1" applyFill="1" applyAlignment="1">
      <alignment horizontal="right"/>
    </xf>
    <xf numFmtId="2" fontId="18" fillId="2" borderId="0" xfId="0" applyNumberFormat="1" applyFont="1" applyFill="1" applyAlignment="1">
      <alignment horizontal="right"/>
    </xf>
    <xf numFmtId="0" fontId="18" fillId="0" borderId="0" xfId="0" applyFont="1"/>
    <xf numFmtId="0" fontId="4" fillId="6" borderId="0" xfId="0" applyFont="1" applyFill="1"/>
    <xf numFmtId="0" fontId="9" fillId="6" borderId="0" xfId="0" applyFont="1" applyFill="1" applyAlignment="1">
      <alignment horizontal="left"/>
    </xf>
    <xf numFmtId="164" fontId="9" fillId="6" borderId="0" xfId="0" applyNumberFormat="1" applyFont="1" applyFill="1" applyAlignment="1">
      <alignment/>
    </xf>
    <xf numFmtId="0" fontId="9" fillId="6" borderId="0" xfId="0" applyFont="1" applyFill="1" applyAlignment="1">
      <alignment horizontal="center"/>
    </xf>
    <xf numFmtId="1" fontId="9" fillId="6" borderId="0" xfId="0" applyNumberFormat="1" applyFont="1" applyFill="1"/>
    <xf numFmtId="164" fontId="9" fillId="0" borderId="0" xfId="0" applyNumberFormat="1" applyFont="1" applyFill="1" applyBorder="1" applyAlignment="1">
      <alignment horizontal="right"/>
    </xf>
    <xf numFmtId="0" fontId="19" fillId="0" borderId="0" xfId="0" applyFont="1" applyFill="1" applyAlignment="1">
      <alignment/>
    </xf>
    <xf numFmtId="164" fontId="9" fillId="0" borderId="0" xfId="0" applyNumberFormat="1" applyFont="1" applyFill="1" applyBorder="1" applyAlignment="1">
      <alignment/>
    </xf>
    <xf numFmtId="1" fontId="9" fillId="0" borderId="0" xfId="0" applyNumberFormat="1" applyFont="1" applyFill="1" applyBorder="1" applyAlignment="1">
      <alignment/>
    </xf>
    <xf numFmtId="16" fontId="9" fillId="0" borderId="0" xfId="0" applyNumberFormat="1" applyFont="1" applyAlignment="1">
      <alignment horizontal="left"/>
    </xf>
    <xf numFmtId="0" fontId="4" fillId="0" borderId="0" xfId="0" applyFont="1" applyAlignment="1">
      <alignment/>
    </xf>
    <xf numFmtId="0" fontId="20" fillId="0" borderId="0" xfId="0" applyFont="1"/>
    <xf numFmtId="164" fontId="9" fillId="0" borderId="0" xfId="0" applyNumberFormat="1" applyFont="1"/>
    <xf numFmtId="0" fontId="16" fillId="0" borderId="0" xfId="0" applyFont="1" applyAlignment="1">
      <alignment horizontal="right"/>
    </xf>
    <xf numFmtId="164" fontId="19" fillId="0" borderId="0" xfId="0" applyNumberFormat="1" applyFont="1" applyFill="1" applyAlignment="1">
      <alignment/>
    </xf>
    <xf numFmtId="0" fontId="21" fillId="2" borderId="0" xfId="0" applyFont="1" applyFill="1" applyAlignment="1">
      <alignment horizontal="right"/>
    </xf>
    <xf numFmtId="2" fontId="21" fillId="2" borderId="0" xfId="0" applyNumberFormat="1" applyFont="1" applyFill="1" applyAlignment="1">
      <alignment horizontal="right"/>
    </xf>
    <xf numFmtId="0" fontId="21" fillId="0" borderId="0" xfId="0" applyFont="1"/>
    <xf numFmtId="0" fontId="17" fillId="2" borderId="0" xfId="0" applyFont="1" applyFill="1" applyAlignment="1">
      <alignment horizontal="right"/>
    </xf>
    <xf numFmtId="2" fontId="17" fillId="2" borderId="0" xfId="0" applyNumberFormat="1" applyFont="1" applyFill="1" applyAlignment="1">
      <alignment horizontal="right"/>
    </xf>
    <xf numFmtId="0" fontId="17" fillId="0" borderId="0" xfId="0" applyFont="1" applyAlignment="1">
      <alignment horizontal="right"/>
    </xf>
    <xf numFmtId="0" fontId="17" fillId="0" borderId="0" xfId="0" applyFont="1" applyAlignment="1">
      <alignment/>
    </xf>
    <xf numFmtId="1" fontId="17" fillId="0" borderId="0" xfId="0" applyNumberFormat="1" applyFont="1" applyAlignment="1">
      <alignment/>
    </xf>
    <xf numFmtId="164" fontId="22" fillId="0" borderId="0" xfId="0" applyNumberFormat="1" applyFont="1" applyAlignment="1">
      <alignment/>
    </xf>
    <xf numFmtId="0" fontId="21" fillId="0" borderId="0" xfId="0" applyFont="1" applyAlignment="1">
      <alignment horizontal="center"/>
    </xf>
    <xf numFmtId="0" fontId="21" fillId="0" borderId="0" xfId="0" applyFont="1" applyAlignment="1">
      <alignment horizontal="right"/>
    </xf>
    <xf numFmtId="0" fontId="21" fillId="0" borderId="0" xfId="0" applyFont="1" applyAlignment="1">
      <alignment horizontal="left"/>
    </xf>
    <xf numFmtId="164" fontId="21" fillId="0" borderId="0" xfId="0" applyNumberFormat="1" applyFont="1" applyAlignment="1">
      <alignment/>
    </xf>
    <xf numFmtId="166" fontId="9" fillId="0" borderId="0" xfId="0" applyNumberFormat="1" applyFont="1" applyFill="1" applyAlignment="1">
      <alignment horizontal="right" vertical="top"/>
    </xf>
    <xf numFmtId="164" fontId="9" fillId="0" borderId="0" xfId="0" applyNumberFormat="1" applyFont="1" applyFill="1" applyAlignment="1">
      <alignment horizontal="right"/>
    </xf>
    <xf numFmtId="166" fontId="9" fillId="0" borderId="0" xfId="0" applyNumberFormat="1" applyFont="1" applyFill="1" applyAlignment="1">
      <alignment/>
    </xf>
    <xf numFmtId="166" fontId="9" fillId="0" borderId="0" xfId="0" applyNumberFormat="1" applyFont="1" applyFill="1" applyBorder="1" applyAlignment="1">
      <alignment vertical="top"/>
    </xf>
    <xf numFmtId="1" fontId="9" fillId="0" borderId="0" xfId="0" applyNumberFormat="1" applyFont="1" applyFill="1" applyBorder="1" applyAlignment="1">
      <alignment vertical="top"/>
    </xf>
    <xf numFmtId="166" fontId="9" fillId="0" borderId="0" xfId="0" applyNumberFormat="1" applyFont="1" applyFill="1" applyBorder="1" applyAlignment="1">
      <alignment/>
    </xf>
    <xf numFmtId="166" fontId="9" fillId="0" borderId="0" xfId="0" applyNumberFormat="1" applyFont="1" applyFill="1" applyAlignment="1">
      <alignment horizontal="right"/>
    </xf>
    <xf numFmtId="166" fontId="9" fillId="0" borderId="0" xfId="0" applyNumberFormat="1" applyFont="1" applyFill="1" applyAlignment="1">
      <alignment vertical="top"/>
    </xf>
    <xf numFmtId="1" fontId="9" fillId="0" borderId="0" xfId="0" applyNumberFormat="1" applyFont="1" applyFill="1" applyAlignment="1">
      <alignment vertical="top"/>
    </xf>
    <xf numFmtId="166" fontId="9" fillId="0" borderId="0" xfId="0" applyNumberFormat="1" applyFont="1" applyFill="1" applyBorder="1" applyAlignment="1">
      <alignment horizontal="right" vertical="top"/>
    </xf>
    <xf numFmtId="166" fontId="9" fillId="0" borderId="0" xfId="0" applyNumberFormat="1" applyFont="1" applyFill="1" applyBorder="1" applyAlignment="1">
      <alignment horizontal="right"/>
    </xf>
    <xf numFmtId="0" fontId="12" fillId="19" borderId="0" xfId="0" applyFont="1" applyFill="1" applyAlignment="1">
      <alignment/>
    </xf>
    <xf numFmtId="0" fontId="12" fillId="0" borderId="0" xfId="0" applyFont="1" applyAlignment="1">
      <alignment/>
    </xf>
    <xf numFmtId="1" fontId="12" fillId="0" borderId="0" xfId="0" applyNumberFormat="1" applyFont="1" applyAlignment="1">
      <alignment/>
    </xf>
    <xf numFmtId="0" fontId="12" fillId="0" borderId="0" xfId="0" applyFont="1" applyAlignment="1">
      <alignment horizontal="left"/>
    </xf>
    <xf numFmtId="0" fontId="12" fillId="0" borderId="0" xfId="0" applyFont="1" applyAlignment="1">
      <alignment horizontal="right"/>
    </xf>
    <xf numFmtId="164" fontId="12" fillId="19" borderId="0" xfId="0" applyNumberFormat="1" applyFont="1" applyFill="1" applyAlignment="1">
      <alignment/>
    </xf>
    <xf numFmtId="0" fontId="12" fillId="0" borderId="0" xfId="0" applyFont="1" applyAlignment="1">
      <alignment horizontal="center"/>
    </xf>
    <xf numFmtId="0" fontId="12" fillId="0" borderId="0" xfId="0" applyFont="1" applyFill="1"/>
    <xf numFmtId="164" fontId="9" fillId="0" borderId="0" xfId="0" applyNumberFormat="1" applyFont="1" applyFill="1" applyAlignment="1">
      <alignment vertical="top"/>
    </xf>
    <xf numFmtId="1" fontId="12" fillId="0" borderId="0" xfId="0" applyNumberFormat="1" applyFont="1"/>
    <xf numFmtId="0" fontId="12" fillId="2" borderId="0" xfId="0" applyFont="1" applyFill="1" applyAlignment="1">
      <alignment horizontal="right"/>
    </xf>
    <xf numFmtId="2" fontId="12" fillId="2" borderId="0" xfId="0" applyNumberFormat="1" applyFont="1" applyFill="1" applyAlignment="1">
      <alignment horizontal="right"/>
    </xf>
    <xf numFmtId="0" fontId="11" fillId="2" borderId="0" xfId="0" applyFont="1" applyFill="1" applyAlignment="1">
      <alignment horizontal="right"/>
    </xf>
    <xf numFmtId="2" fontId="11" fillId="2" borderId="0" xfId="0" applyNumberFormat="1" applyFont="1" applyFill="1" applyAlignment="1">
      <alignment horizontal="right"/>
    </xf>
    <xf numFmtId="0" fontId="12" fillId="0" borderId="0" xfId="0" applyFont="1" applyFill="1" applyAlignment="1">
      <alignment/>
    </xf>
    <xf numFmtId="164" fontId="12" fillId="0" borderId="0" xfId="0" applyNumberFormat="1" applyFont="1" applyFill="1" applyAlignment="1">
      <alignment/>
    </xf>
    <xf numFmtId="0" fontId="11" fillId="0" borderId="0" xfId="0" applyFont="1" applyAlignment="1">
      <alignment horizontal="center" wrapText="1"/>
    </xf>
    <xf numFmtId="2" fontId="11" fillId="0" borderId="0" xfId="0" applyNumberFormat="1" applyFont="1" applyBorder="1" applyAlignment="1">
      <alignment horizontal="center" wrapText="1"/>
    </xf>
    <xf numFmtId="2" fontId="11" fillId="0" borderId="0" xfId="0" applyNumberFormat="1" applyFont="1" applyAlignment="1">
      <alignment horizontal="center" wrapText="1"/>
    </xf>
    <xf numFmtId="164" fontId="11" fillId="0" borderId="0" xfId="0" applyNumberFormat="1" applyFont="1" applyBorder="1" applyAlignment="1">
      <alignment wrapText="1"/>
    </xf>
    <xf numFmtId="2" fontId="11" fillId="0" borderId="0" xfId="0" applyNumberFormat="1" applyFont="1" applyAlignment="1">
      <alignment horizontal="center" vertical="top" wrapText="1"/>
    </xf>
    <xf numFmtId="0" fontId="25" fillId="0" borderId="0" xfId="0" applyFont="1" applyAlignment="1">
      <alignment horizontal="center" wrapText="1"/>
    </xf>
    <xf numFmtId="1" fontId="11" fillId="0" borderId="0" xfId="0" applyNumberFormat="1" applyFont="1" applyBorder="1" applyAlignment="1">
      <alignment horizontal="center" wrapText="1"/>
    </xf>
    <xf numFmtId="2" fontId="11" fillId="0" borderId="0" xfId="0" applyNumberFormat="1" applyFont="1" applyBorder="1" applyAlignment="1">
      <alignment horizontal="right" wrapText="1"/>
    </xf>
    <xf numFmtId="0" fontId="11" fillId="0" borderId="0" xfId="0" applyFont="1" applyAlignment="1">
      <alignment horizontal="right"/>
    </xf>
    <xf numFmtId="164" fontId="11" fillId="0" borderId="0" xfId="0" applyNumberFormat="1" applyFont="1" applyAlignment="1">
      <alignment wrapText="1"/>
    </xf>
    <xf numFmtId="2" fontId="11" fillId="0" borderId="0" xfId="0" applyNumberFormat="1" applyFont="1" applyAlignment="1">
      <alignment horizontal="right" wrapText="1"/>
    </xf>
    <xf numFmtId="0" fontId="11" fillId="0" borderId="0" xfId="0" applyFont="1" applyBorder="1" applyAlignment="1">
      <alignment horizontal="center" wrapText="1"/>
    </xf>
    <xf numFmtId="0" fontId="11" fillId="0" borderId="0" xfId="0" applyFont="1" applyAlignment="1">
      <alignment horizontal="center"/>
    </xf>
    <xf numFmtId="2" fontId="11" fillId="0" borderId="0" xfId="0" applyNumberFormat="1" applyFont="1" applyBorder="1" applyAlignment="1">
      <alignment horizontal="right" vertical="top" wrapText="1"/>
    </xf>
    <xf numFmtId="2" fontId="9" fillId="0" borderId="0" xfId="0" applyNumberFormat="1" applyFont="1" applyAlignment="1">
      <alignment horizontal="left"/>
    </xf>
    <xf numFmtId="1" fontId="11" fillId="0" borderId="0" xfId="0" applyNumberFormat="1" applyFont="1" applyAlignment="1">
      <alignment horizontal="center" wrapText="1"/>
    </xf>
    <xf numFmtId="0" fontId="25" fillId="0" borderId="0" xfId="0" applyFont="1" applyBorder="1" applyAlignment="1">
      <alignment horizontal="center" wrapText="1"/>
    </xf>
    <xf numFmtId="0" fontId="11" fillId="0" borderId="0" xfId="0" applyFont="1" applyBorder="1" applyAlignment="1">
      <alignment horizontal="center"/>
    </xf>
    <xf numFmtId="0" fontId="22" fillId="0" borderId="0" xfId="0" applyFont="1"/>
    <xf numFmtId="164" fontId="21" fillId="0" borderId="0" xfId="0" applyNumberFormat="1" applyFont="1"/>
    <xf numFmtId="2" fontId="21" fillId="0" borderId="0" xfId="0" applyNumberFormat="1" applyFont="1"/>
    <xf numFmtId="2" fontId="21" fillId="0" borderId="0" xfId="0" applyNumberFormat="1" applyFont="1" applyAlignment="1">
      <alignment horizontal="right"/>
    </xf>
    <xf numFmtId="0" fontId="16" fillId="2" borderId="0" xfId="0" applyFont="1" applyFill="1" applyAlignment="1">
      <alignment horizontal="right"/>
    </xf>
    <xf numFmtId="2" fontId="16" fillId="2" borderId="0" xfId="0" applyNumberFormat="1" applyFont="1" applyFill="1" applyAlignment="1">
      <alignment horizontal="right"/>
    </xf>
    <xf numFmtId="0" fontId="16" fillId="19" borderId="0" xfId="0" applyFont="1" applyFill="1" applyAlignment="1">
      <alignment/>
    </xf>
    <xf numFmtId="0" fontId="16" fillId="0" borderId="0" xfId="0" applyFont="1" applyAlignment="1">
      <alignment/>
    </xf>
    <xf numFmtId="1" fontId="16" fillId="0" borderId="0" xfId="0" applyNumberFormat="1" applyFont="1" applyAlignment="1">
      <alignment/>
    </xf>
    <xf numFmtId="0" fontId="16" fillId="0" borderId="0" xfId="0" applyFont="1" applyAlignment="1">
      <alignment horizontal="left"/>
    </xf>
    <xf numFmtId="164" fontId="16" fillId="19" borderId="0" xfId="0" applyNumberFormat="1" applyFont="1" applyFill="1" applyAlignment="1">
      <alignment/>
    </xf>
    <xf numFmtId="0" fontId="16" fillId="0" borderId="0" xfId="0" applyFont="1" applyAlignment="1">
      <alignment horizontal="center"/>
    </xf>
    <xf numFmtId="2" fontId="16" fillId="0" borderId="0" xfId="0" applyNumberFormat="1" applyFont="1"/>
    <xf numFmtId="1" fontId="16" fillId="0" borderId="0" xfId="0" applyNumberFormat="1" applyFont="1"/>
    <xf numFmtId="0" fontId="27" fillId="0" borderId="0" xfId="0" applyFont="1"/>
    <xf numFmtId="164" fontId="28" fillId="0" borderId="0" xfId="0" applyNumberFormat="1" applyFont="1" applyAlignment="1">
      <alignment horizontal="right"/>
    </xf>
    <xf numFmtId="164" fontId="28" fillId="0" borderId="0" xfId="0" applyNumberFormat="1" applyFont="1" applyAlignment="1">
      <alignment/>
    </xf>
    <xf numFmtId="1" fontId="28" fillId="0" borderId="0" xfId="0" applyNumberFormat="1" applyFont="1" applyAlignment="1">
      <alignment/>
    </xf>
    <xf numFmtId="0" fontId="4" fillId="20" borderId="0" xfId="0" applyFont="1" applyFill="1"/>
    <xf numFmtId="0" fontId="28" fillId="0" borderId="0" xfId="0" applyFont="1" applyAlignment="1">
      <alignment horizontal="left"/>
    </xf>
    <xf numFmtId="2" fontId="28" fillId="0" borderId="0" xfId="0" applyNumberFormat="1" applyFont="1"/>
    <xf numFmtId="0" fontId="28" fillId="0" borderId="0" xfId="0" applyFont="1"/>
    <xf numFmtId="0" fontId="28" fillId="0" borderId="0" xfId="0" applyFont="1" applyAlignment="1">
      <alignment horizontal="right"/>
    </xf>
    <xf numFmtId="0" fontId="29" fillId="0" borderId="0" xfId="0" applyFont="1"/>
    <xf numFmtId="164" fontId="28" fillId="0" borderId="0" xfId="0" applyNumberFormat="1" applyFont="1"/>
    <xf numFmtId="164" fontId="4" fillId="0" borderId="0" xfId="0" applyNumberFormat="1" applyFont="1"/>
    <xf numFmtId="164" fontId="4" fillId="0" borderId="0" xfId="0" applyNumberFormat="1" applyFont="1" applyAlignment="1">
      <alignment horizontal="right"/>
    </xf>
    <xf numFmtId="167" fontId="9" fillId="0" borderId="0" xfId="0" applyNumberFormat="1" applyFont="1"/>
    <xf numFmtId="0" fontId="9" fillId="0" borderId="0" xfId="0" applyFont="1" applyAlignment="1">
      <alignment horizontal="right" wrapText="1"/>
    </xf>
    <xf numFmtId="2" fontId="9" fillId="0" borderId="0" xfId="0" applyNumberFormat="1" applyFont="1" applyAlignment="1">
      <alignment horizontal="right" wrapText="1"/>
    </xf>
    <xf numFmtId="164" fontId="4" fillId="0" borderId="0" xfId="0" applyNumberFormat="1" applyFont="1" applyFill="1" applyBorder="1" applyAlignment="1">
      <alignment horizontal="right" wrapText="1"/>
    </xf>
    <xf numFmtId="0" fontId="9" fillId="21" borderId="0" xfId="0" applyFont="1" applyFill="1"/>
    <xf numFmtId="164" fontId="9" fillId="22" borderId="0" xfId="0" applyNumberFormat="1" applyFont="1" applyFill="1" applyAlignment="1">
      <alignment/>
    </xf>
    <xf numFmtId="0" fontId="9" fillId="21" borderId="0" xfId="0" applyFont="1" applyFill="1" applyAlignment="1">
      <alignment horizontal="center"/>
    </xf>
    <xf numFmtId="0" fontId="9" fillId="22" borderId="0" xfId="0" applyFont="1" applyFill="1"/>
    <xf numFmtId="0" fontId="4" fillId="0" borderId="0" xfId="0" applyFont="1" applyFill="1" applyAlignment="1">
      <alignment horizontal="right"/>
    </xf>
    <xf numFmtId="164" fontId="18" fillId="0" borderId="0" xfId="0" applyNumberFormat="1" applyFont="1" applyAlignment="1">
      <alignment/>
    </xf>
    <xf numFmtId="0" fontId="18" fillId="0" borderId="0" xfId="0" applyFont="1" applyAlignment="1">
      <alignment horizontal="center"/>
    </xf>
    <xf numFmtId="0" fontId="18" fillId="0" borderId="0" xfId="0" applyFont="1" applyAlignment="1">
      <alignment horizontal="right"/>
    </xf>
    <xf numFmtId="0" fontId="17" fillId="0" borderId="0" xfId="0" applyFont="1" applyFill="1" applyAlignment="1">
      <alignment horizontal="left"/>
    </xf>
    <xf numFmtId="164" fontId="17" fillId="0" borderId="0" xfId="0" applyNumberFormat="1" applyFont="1" applyAlignment="1">
      <alignment/>
    </xf>
    <xf numFmtId="0" fontId="17" fillId="0" borderId="0" xfId="0" applyFont="1" applyAlignment="1">
      <alignment horizontal="center"/>
    </xf>
    <xf numFmtId="0" fontId="17" fillId="0" borderId="0" xfId="0" applyFont="1" applyFill="1"/>
    <xf numFmtId="1" fontId="17" fillId="0" borderId="0" xfId="0" applyNumberFormat="1" applyFont="1"/>
    <xf numFmtId="0" fontId="17" fillId="0" borderId="0" xfId="0" applyFont="1" applyFill="1" applyAlignment="1">
      <alignment horizontal="right"/>
    </xf>
    <xf numFmtId="2" fontId="7" fillId="0" borderId="0" xfId="0" applyNumberFormat="1" applyFont="1" applyFill="1" applyBorder="1" applyAlignment="1">
      <alignment horizontal="right" wrapText="1"/>
    </xf>
    <xf numFmtId="0" fontId="7" fillId="0" borderId="0" xfId="0" applyFont="1" applyFill="1" applyBorder="1" applyAlignment="1">
      <alignment wrapText="1"/>
    </xf>
    <xf numFmtId="2" fontId="7" fillId="0" borderId="0" xfId="0" applyNumberFormat="1" applyFont="1" applyFill="1" applyBorder="1" applyAlignment="1">
      <alignment wrapText="1"/>
    </xf>
    <xf numFmtId="1" fontId="7" fillId="0" borderId="0" xfId="0" applyNumberFormat="1" applyFont="1" applyFill="1" applyBorder="1" applyAlignment="1">
      <alignment wrapText="1"/>
    </xf>
    <xf numFmtId="0" fontId="9" fillId="19" borderId="0" xfId="0" applyFont="1" applyFill="1" applyAlignment="1">
      <alignment/>
    </xf>
    <xf numFmtId="1" fontId="9" fillId="0" borderId="0" xfId="0" applyNumberFormat="1" applyFont="1" applyAlignment="1">
      <alignment horizontal="right"/>
    </xf>
  </cellXfs>
  <cellStyles count="7">
    <cellStyle name="Normal" xfId="0"/>
    <cellStyle name="Percent" xfId="15"/>
    <cellStyle name="Currency" xfId="16"/>
    <cellStyle name="Currency [0]" xfId="17"/>
    <cellStyle name="Comma" xfId="18"/>
    <cellStyle name="Comma [0]" xfId="19"/>
    <cellStyle name="Standard_I1-BE-WA"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65"/>
          <c:y val="0.047"/>
          <c:w val="0.8375"/>
          <c:h val="0.91725"/>
        </c:manualLayout>
      </c:layout>
      <c:scatterChart>
        <c:scatterStyle val="lineMarker"/>
        <c:varyColors val="0"/>
        <c:ser>
          <c:idx val="1"/>
          <c:order val="0"/>
          <c:tx>
            <c:v>Conodonts and low-latitude, enamel, enameloid teeth</c:v>
          </c:tx>
          <c:spPr>
            <a:ln w="12700">
              <a:noFill/>
            </a:ln>
          </c:spPr>
          <c:extLst>
            <c:ext xmlns:c14="http://schemas.microsoft.com/office/drawing/2007/8/2/chart" uri="{6F2FDCE9-48DA-4B69-8628-5D25D57E5C99}">
              <c14:invertSolidFillFmt>
                <c14:spPr>
                  <a:solidFill>
                    <a:srgbClr val="000000"/>
                  </a:solidFill>
                </c14:spPr>
              </c14:invertSolidFillFmt>
            </c:ext>
          </c:extLst>
          <c:marker>
            <c:symbol val="circle"/>
            <c:size val="3"/>
            <c:spPr>
              <a:noFill/>
              <a:ln>
                <a:solidFill>
                  <a:srgbClr val="000000">
                    <a:alpha val="41000"/>
                  </a:srgbClr>
                </a:solidFill>
              </a:ln>
            </c:spPr>
          </c:marker>
          <c:dLbls>
            <c:numFmt formatCode="General" sourceLinked="1"/>
            <c:showLegendKey val="0"/>
            <c:showVal val="0"/>
            <c:showBubbleSize val="0"/>
            <c:showCatName val="0"/>
            <c:showSerName val="0"/>
            <c:showPercent val="0"/>
          </c:dLbls>
          <c:xVal>
            <c:numRef>
              <c:f>Phosphates!$AH$23:$AH$1637</c:f>
              <c:numCache/>
            </c:numRef>
          </c:xVal>
          <c:yVal>
            <c:numRef>
              <c:f>Phosphates!$F$23:$F$1637</c:f>
              <c:numCache/>
            </c:numRef>
          </c:yVal>
          <c:smooth val="0"/>
        </c:ser>
        <c:ser>
          <c:idx val="0"/>
          <c:order val="1"/>
          <c:tx>
            <c:v>Running mean</c:v>
          </c:tx>
          <c:spPr>
            <a:ln w="25400">
              <a:solidFill>
                <a:srgbClr val="C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Phosphates!$BF$23:$BF$114</c:f>
              <c:numCache/>
            </c:numRef>
          </c:xVal>
          <c:yVal>
            <c:numRef>
              <c:f>Phosphates!$BE$23:$BE$114</c:f>
              <c:numCache/>
            </c:numRef>
          </c:yVal>
          <c:smooth val="0"/>
        </c:ser>
        <c:ser>
          <c:idx val="2"/>
          <c:order val="2"/>
          <c:tx>
            <c:v>-</c:v>
          </c:tx>
          <c:spPr>
            <a:ln w="6350">
              <a:solidFill>
                <a:srgbClr val="C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Phosphates!$BH$23:$BH$114</c:f>
              <c:numCache/>
            </c:numRef>
          </c:xVal>
          <c:yVal>
            <c:numRef>
              <c:f>Phosphates!$BE$23:$BE$114</c:f>
              <c:numCache/>
            </c:numRef>
          </c:yVal>
          <c:smooth val="0"/>
        </c:ser>
        <c:ser>
          <c:idx val="3"/>
          <c:order val="3"/>
          <c:tx>
            <c:v>+</c:v>
          </c:tx>
          <c:spPr>
            <a:ln w="6350">
              <a:solidFill>
                <a:srgbClr val="C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Phosphates!$BI$23:$BI$114</c:f>
              <c:numCache/>
            </c:numRef>
          </c:xVal>
          <c:yVal>
            <c:numRef>
              <c:f>Phosphates!$BE$23:$BE$114</c:f>
              <c:numCache/>
            </c:numRef>
          </c:yVal>
          <c:smooth val="0"/>
        </c:ser>
        <c:axId val="1987232"/>
        <c:axId val="17885089"/>
      </c:scatterChart>
      <c:valAx>
        <c:axId val="1987232"/>
        <c:scaling>
          <c:orientation val="maxMin"/>
          <c:max val="26"/>
          <c:min val="12"/>
        </c:scaling>
        <c:axPos val="t"/>
        <c:delete val="0"/>
        <c:numFmt formatCode="0" sourceLinked="0"/>
        <c:majorTickMark val="out"/>
        <c:minorTickMark val="out"/>
        <c:tickLblPos val="nextTo"/>
        <c:crossAx val="17885089"/>
        <c:crossesAt val="250"/>
        <c:crossBetween val="midCat"/>
        <c:dispUnits/>
        <c:majorUnit val="2"/>
        <c:minorUnit val="1"/>
      </c:valAx>
      <c:valAx>
        <c:axId val="17885089"/>
        <c:scaling>
          <c:orientation val="maxMin"/>
          <c:max val="500"/>
          <c:min val="0"/>
        </c:scaling>
        <c:axPos val="r"/>
        <c:delete val="0"/>
        <c:numFmt formatCode="0" sourceLinked="0"/>
        <c:majorTickMark val="in"/>
        <c:minorTickMark val="in"/>
        <c:tickLblPos val="high"/>
        <c:crossAx val="1987232"/>
        <c:crossesAt val="26"/>
        <c:crossBetween val="midCat"/>
        <c:dispUnits/>
        <c:majorUnit val="50"/>
        <c:minorUnit val="10"/>
      </c:valAx>
    </c:plotArea>
    <c:plotVisOnly val="1"/>
    <c:dispBlanksAs val="gap"/>
    <c:showDLblsOverMax val="0"/>
  </c:chart>
  <c:txPr>
    <a:bodyPr vert="horz" rot="0"/>
    <a:lstStyle/>
    <a:p>
      <a:pPr>
        <a:defRPr lang="en-US" cap="none" sz="11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52</xdr:col>
      <xdr:colOff>561975</xdr:colOff>
      <xdr:row>1</xdr:row>
      <xdr:rowOff>152400</xdr:rowOff>
    </xdr:from>
    <xdr:to>
      <xdr:col>57</xdr:col>
      <xdr:colOff>352425</xdr:colOff>
      <xdr:row>34</xdr:row>
      <xdr:rowOff>95250</xdr:rowOff>
    </xdr:to>
    <xdr:graphicFrame macro="">
      <xdr:nvGraphicFramePr>
        <xdr:cNvPr id="2" name="Chart 1"/>
        <xdr:cNvGraphicFramePr/>
      </xdr:nvGraphicFramePr>
      <xdr:xfrm>
        <a:off x="39128700" y="314325"/>
        <a:ext cx="3552825" cy="61912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rossman.GEOLOGY\Documents\3_CHRONOS\SED_GEOCHEM_DATA\DATA_COMPILATIONS\Phosphate_d18O_Master.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rossman.GEOLOGY\Documents\0_PAPERS_GROSSMAN\SUBMITTED\Grossman_2011_GTS_O-18\DATA_&amp;_DATA_SOURCES\App_2A.GTS2010_GrossmanProkophVeiz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hosphates"/>
      <sheetName val="Dera"/>
      <sheetName val="Elrick 2009, 2010"/>
      <sheetName val="Joachimski"/>
      <sheetName val="Joachimski 2009"/>
      <sheetName val="Korte_2004"/>
      <sheetName val="Lecuyer 1998"/>
      <sheetName val="Picard 1998"/>
      <sheetName val="Puceat 2003"/>
      <sheetName val="Sharp 2000"/>
      <sheetName val="Trotter"/>
      <sheetName val="Wenzel"/>
    </sheetNames>
    <sheetDataSet>
      <sheetData sheetId="0">
        <row r="23">
          <cell r="F23">
            <v>0</v>
          </cell>
          <cell r="AH23">
            <v>20.9</v>
          </cell>
          <cell r="BE23">
            <v>2</v>
          </cell>
          <cell r="BF23">
            <v>22.49833333333334</v>
          </cell>
          <cell r="BH23">
            <v>21.96360968645481</v>
          </cell>
          <cell r="BI23">
            <v>23.033056980211867</v>
          </cell>
        </row>
        <row r="24">
          <cell r="F24">
            <v>0</v>
          </cell>
          <cell r="AH24">
            <v>21.4</v>
          </cell>
          <cell r="BE24">
            <v>16</v>
          </cell>
          <cell r="BF24">
            <v>21.041666666666664</v>
          </cell>
          <cell r="BH24">
            <v>20.49152894286333</v>
          </cell>
          <cell r="BI24">
            <v>21.59180439047</v>
          </cell>
        </row>
        <row r="25">
          <cell r="F25">
            <v>0</v>
          </cell>
          <cell r="AH25">
            <v>21.5</v>
          </cell>
          <cell r="BE25">
            <v>18</v>
          </cell>
          <cell r="BF25">
            <v>21.041666666666664</v>
          </cell>
          <cell r="BH25">
            <v>20.49152894286333</v>
          </cell>
          <cell r="BI25">
            <v>21.59180439047</v>
          </cell>
        </row>
        <row r="26">
          <cell r="F26">
            <v>0</v>
          </cell>
          <cell r="AH26">
            <v>21.5</v>
          </cell>
          <cell r="BE26">
            <v>20</v>
          </cell>
          <cell r="BF26">
            <v>20.0875</v>
          </cell>
          <cell r="BH26">
            <v>19.59342799830678</v>
          </cell>
          <cell r="BI26">
            <v>20.581572001693218</v>
          </cell>
        </row>
        <row r="27">
          <cell r="F27">
            <v>0</v>
          </cell>
          <cell r="AH27">
            <v>21.5</v>
          </cell>
          <cell r="BE27">
            <v>22</v>
          </cell>
          <cell r="BF27">
            <v>20.0875</v>
          </cell>
          <cell r="BH27">
            <v>19.59342799830678</v>
          </cell>
          <cell r="BI27">
            <v>20.581572001693218</v>
          </cell>
        </row>
        <row r="28">
          <cell r="F28">
            <v>0</v>
          </cell>
          <cell r="AH28">
            <v>21.6</v>
          </cell>
        </row>
        <row r="29">
          <cell r="F29">
            <v>0</v>
          </cell>
          <cell r="AH29">
            <v>21.7</v>
          </cell>
          <cell r="BE29">
            <v>152</v>
          </cell>
          <cell r="BF29">
            <v>21.506976744186044</v>
          </cell>
          <cell r="BH29">
            <v>20.530980220763954</v>
          </cell>
          <cell r="BI29">
            <v>22.482973267608134</v>
          </cell>
        </row>
        <row r="30">
          <cell r="F30">
            <v>0</v>
          </cell>
          <cell r="AH30">
            <v>21.9</v>
          </cell>
          <cell r="BE30">
            <v>154</v>
          </cell>
          <cell r="BF30">
            <v>21.506976744186044</v>
          </cell>
          <cell r="BH30">
            <v>20.530980220763954</v>
          </cell>
          <cell r="BI30">
            <v>22.482973267608134</v>
          </cell>
        </row>
        <row r="31">
          <cell r="F31">
            <v>0</v>
          </cell>
          <cell r="AH31">
            <v>22</v>
          </cell>
          <cell r="BE31">
            <v>162</v>
          </cell>
          <cell r="BF31">
            <v>21.333333333333332</v>
          </cell>
          <cell r="BH31">
            <v>21.081672185490973</v>
          </cell>
          <cell r="BI31">
            <v>21.58499448117569</v>
          </cell>
        </row>
        <row r="32">
          <cell r="F32">
            <v>0</v>
          </cell>
          <cell r="AH32">
            <v>22</v>
          </cell>
          <cell r="BE32">
            <v>164</v>
          </cell>
          <cell r="BF32">
            <v>20.61111111111111</v>
          </cell>
          <cell r="BH32">
            <v>19.85539217452747</v>
          </cell>
          <cell r="BI32">
            <v>21.36683004769475</v>
          </cell>
        </row>
        <row r="33">
          <cell r="F33">
            <v>0</v>
          </cell>
          <cell r="AH33">
            <v>22.1</v>
          </cell>
          <cell r="BE33">
            <v>166</v>
          </cell>
          <cell r="BF33">
            <v>20.19375</v>
          </cell>
          <cell r="BH33">
            <v>19.591013186235763</v>
          </cell>
          <cell r="BI33">
            <v>20.79648681376424</v>
          </cell>
        </row>
        <row r="34">
          <cell r="F34">
            <v>0</v>
          </cell>
          <cell r="AH34">
            <v>22.1</v>
          </cell>
          <cell r="BE34">
            <v>168</v>
          </cell>
          <cell r="BF34">
            <v>20.183333333333334</v>
          </cell>
          <cell r="BH34">
            <v>19.596968660615268</v>
          </cell>
          <cell r="BI34">
            <v>20.7696980060514</v>
          </cell>
        </row>
        <row r="35">
          <cell r="F35">
            <v>0</v>
          </cell>
          <cell r="AH35">
            <v>22.1</v>
          </cell>
          <cell r="BE35">
            <v>170</v>
          </cell>
          <cell r="BF35">
            <v>20.212500000000002</v>
          </cell>
          <cell r="BH35">
            <v>19.613840783798615</v>
          </cell>
          <cell r="BI35">
            <v>20.81115921620139</v>
          </cell>
        </row>
        <row r="36">
          <cell r="F36">
            <v>0</v>
          </cell>
          <cell r="AH36">
            <v>22.2</v>
          </cell>
        </row>
        <row r="37">
          <cell r="F37">
            <v>0</v>
          </cell>
          <cell r="AH37">
            <v>22.3</v>
          </cell>
          <cell r="BE37">
            <v>240</v>
          </cell>
          <cell r="BF37">
            <v>19.799999999999997</v>
          </cell>
          <cell r="BH37">
            <v>19.1442561475698</v>
          </cell>
          <cell r="BI37">
            <v>20.455743852430196</v>
          </cell>
        </row>
        <row r="38">
          <cell r="F38">
            <v>0</v>
          </cell>
          <cell r="AH38">
            <v>22.3</v>
          </cell>
          <cell r="BE38">
            <v>242</v>
          </cell>
          <cell r="BF38">
            <v>19.799999999999997</v>
          </cell>
          <cell r="BH38">
            <v>19.1442561475698</v>
          </cell>
          <cell r="BI38">
            <v>20.455743852430196</v>
          </cell>
        </row>
        <row r="39">
          <cell r="F39">
            <v>0</v>
          </cell>
          <cell r="AH39">
            <v>22.3</v>
          </cell>
          <cell r="BE39">
            <v>252</v>
          </cell>
          <cell r="BF39">
            <v>19.162857142857142</v>
          </cell>
          <cell r="BH39">
            <v>18.53983191097609</v>
          </cell>
          <cell r="BI39">
            <v>19.785882374738193</v>
          </cell>
        </row>
        <row r="40">
          <cell r="F40">
            <v>0</v>
          </cell>
          <cell r="AH40">
            <v>22.3</v>
          </cell>
          <cell r="BE40">
            <v>254</v>
          </cell>
          <cell r="BF40">
            <v>19.178</v>
          </cell>
          <cell r="BH40">
            <v>18.583366859796254</v>
          </cell>
          <cell r="BI40">
            <v>19.772633140203748</v>
          </cell>
        </row>
        <row r="41">
          <cell r="F41">
            <v>0</v>
          </cell>
          <cell r="AH41">
            <v>22.3</v>
          </cell>
          <cell r="BE41">
            <v>256</v>
          </cell>
          <cell r="BF41">
            <v>19.5125</v>
          </cell>
          <cell r="BH41">
            <v>18.760375231981644</v>
          </cell>
          <cell r="BI41">
            <v>20.264624768018354</v>
          </cell>
        </row>
        <row r="42">
          <cell r="F42">
            <v>0</v>
          </cell>
          <cell r="AH42">
            <v>22.3</v>
          </cell>
          <cell r="BE42">
            <v>258</v>
          </cell>
          <cell r="BF42">
            <v>19.97</v>
          </cell>
          <cell r="BH42">
            <v>19.631326115562477</v>
          </cell>
          <cell r="BI42">
            <v>20.30867388443752</v>
          </cell>
        </row>
        <row r="43">
          <cell r="F43">
            <v>0</v>
          </cell>
          <cell r="AH43">
            <v>22.4</v>
          </cell>
        </row>
        <row r="44">
          <cell r="F44">
            <v>0</v>
          </cell>
          <cell r="AH44">
            <v>22.4</v>
          </cell>
          <cell r="BE44">
            <v>298</v>
          </cell>
          <cell r="BF44">
            <v>20.188888888888886</v>
          </cell>
          <cell r="BH44">
            <v>19.677898564997022</v>
          </cell>
          <cell r="BI44">
            <v>20.69987921278075</v>
          </cell>
        </row>
        <row r="45">
          <cell r="F45">
            <v>0</v>
          </cell>
          <cell r="AH45">
            <v>22.4</v>
          </cell>
          <cell r="BE45">
            <v>300</v>
          </cell>
          <cell r="BF45">
            <v>20.506250000000005</v>
          </cell>
          <cell r="BH45">
            <v>19.909200375623392</v>
          </cell>
          <cell r="BI45">
            <v>21.103299624376618</v>
          </cell>
        </row>
        <row r="46">
          <cell r="F46">
            <v>0</v>
          </cell>
          <cell r="AH46">
            <v>22.5</v>
          </cell>
          <cell r="BE46">
            <v>302</v>
          </cell>
          <cell r="BF46">
            <v>20.651807228915665</v>
          </cell>
          <cell r="BH46">
            <v>20.057041145405982</v>
          </cell>
          <cell r="BI46">
            <v>21.246573312425348</v>
          </cell>
        </row>
        <row r="47">
          <cell r="F47">
            <v>0</v>
          </cell>
          <cell r="AH47">
            <v>22.5</v>
          </cell>
          <cell r="BE47">
            <v>304</v>
          </cell>
          <cell r="BF47">
            <v>20.74523809523809</v>
          </cell>
          <cell r="BH47">
            <v>20.09746427858775</v>
          </cell>
          <cell r="BI47">
            <v>21.39301191188843</v>
          </cell>
        </row>
        <row r="48">
          <cell r="F48">
            <v>0</v>
          </cell>
          <cell r="AH48">
            <v>22.5</v>
          </cell>
          <cell r="BE48">
            <v>306</v>
          </cell>
          <cell r="BF48">
            <v>20.525000000000002</v>
          </cell>
          <cell r="BH48">
            <v>19.773556943829632</v>
          </cell>
          <cell r="BI48">
            <v>21.276443056170372</v>
          </cell>
        </row>
        <row r="49">
          <cell r="F49">
            <v>0</v>
          </cell>
          <cell r="AH49">
            <v>22.5</v>
          </cell>
          <cell r="BE49">
            <v>308</v>
          </cell>
          <cell r="BF49">
            <v>19.212894736842102</v>
          </cell>
          <cell r="BH49">
            <v>17.943934843651494</v>
          </cell>
          <cell r="BI49">
            <v>20.48185463003271</v>
          </cell>
        </row>
        <row r="50">
          <cell r="F50">
            <v>0</v>
          </cell>
          <cell r="AH50">
            <v>22.6</v>
          </cell>
          <cell r="BE50">
            <v>310</v>
          </cell>
          <cell r="BF50">
            <v>19.572037037037035</v>
          </cell>
          <cell r="BH50">
            <v>18.33524974478836</v>
          </cell>
          <cell r="BI50">
            <v>20.80882432928571</v>
          </cell>
        </row>
        <row r="51">
          <cell r="F51">
            <v>0</v>
          </cell>
          <cell r="AH51">
            <v>22.6</v>
          </cell>
          <cell r="BE51">
            <v>312</v>
          </cell>
          <cell r="BF51">
            <v>20.54</v>
          </cell>
          <cell r="BH51">
            <v>19.93195864802278</v>
          </cell>
          <cell r="BI51">
            <v>21.14804135197722</v>
          </cell>
        </row>
        <row r="52">
          <cell r="F52">
            <v>0</v>
          </cell>
          <cell r="AH52">
            <v>22.6</v>
          </cell>
          <cell r="BE52">
            <v>314</v>
          </cell>
          <cell r="BF52">
            <v>20.839999999999996</v>
          </cell>
          <cell r="BH52">
            <v>20.15225004543802</v>
          </cell>
          <cell r="BI52">
            <v>21.527749954561973</v>
          </cell>
        </row>
        <row r="53">
          <cell r="F53">
            <v>0</v>
          </cell>
          <cell r="AH53">
            <v>22.6</v>
          </cell>
        </row>
        <row r="54">
          <cell r="F54">
            <v>0</v>
          </cell>
          <cell r="AH54">
            <v>22.6</v>
          </cell>
          <cell r="BE54">
            <v>324</v>
          </cell>
          <cell r="BF54">
            <v>22.380793650793652</v>
          </cell>
          <cell r="BH54">
            <v>21.784491476498786</v>
          </cell>
          <cell r="BI54">
            <v>22.97709582508852</v>
          </cell>
        </row>
        <row r="55">
          <cell r="F55">
            <v>0</v>
          </cell>
          <cell r="AH55">
            <v>22.6</v>
          </cell>
          <cell r="BE55">
            <v>326</v>
          </cell>
          <cell r="BF55">
            <v>22.260138888888886</v>
          </cell>
          <cell r="BH55">
            <v>21.575942758208438</v>
          </cell>
          <cell r="BI55">
            <v>22.944335019569333</v>
          </cell>
        </row>
        <row r="56">
          <cell r="F56">
            <v>0</v>
          </cell>
          <cell r="AH56">
            <v>22.6</v>
          </cell>
          <cell r="BE56">
            <v>328</v>
          </cell>
          <cell r="BF56">
            <v>21.877017543859647</v>
          </cell>
          <cell r="BH56">
            <v>20.99379033518441</v>
          </cell>
          <cell r="BI56">
            <v>22.760244752534884</v>
          </cell>
        </row>
        <row r="57">
          <cell r="F57">
            <v>0</v>
          </cell>
          <cell r="AH57">
            <v>22.6</v>
          </cell>
          <cell r="BE57">
            <v>330</v>
          </cell>
          <cell r="BF57">
            <v>21.153</v>
          </cell>
          <cell r="BH57">
            <v>20.3850640941097</v>
          </cell>
          <cell r="BI57">
            <v>21.920935905890296</v>
          </cell>
        </row>
        <row r="58">
          <cell r="F58">
            <v>0</v>
          </cell>
          <cell r="AH58">
            <v>22.7</v>
          </cell>
          <cell r="BE58">
            <v>334</v>
          </cell>
          <cell r="BF58">
            <v>20.947916666666668</v>
          </cell>
          <cell r="BH58">
            <v>20.65183930252757</v>
          </cell>
          <cell r="BI58">
            <v>21.243994030805766</v>
          </cell>
        </row>
        <row r="59">
          <cell r="F59">
            <v>0</v>
          </cell>
          <cell r="AH59">
            <v>22.7</v>
          </cell>
          <cell r="BE59">
            <v>336</v>
          </cell>
          <cell r="BF59">
            <v>21.119666666666667</v>
          </cell>
          <cell r="BH59">
            <v>20.657891107908227</v>
          </cell>
          <cell r="BI59">
            <v>21.581442225425107</v>
          </cell>
        </row>
        <row r="60">
          <cell r="F60">
            <v>0</v>
          </cell>
          <cell r="AH60">
            <v>22.7</v>
          </cell>
          <cell r="BE60">
            <v>344</v>
          </cell>
          <cell r="BF60">
            <v>20.861388888888893</v>
          </cell>
          <cell r="BH60">
            <v>20.32319209677932</v>
          </cell>
          <cell r="BI60">
            <v>21.399585680998467</v>
          </cell>
        </row>
        <row r="61">
          <cell r="F61">
            <v>0</v>
          </cell>
          <cell r="AH61">
            <v>22.7</v>
          </cell>
          <cell r="BE61">
            <v>346</v>
          </cell>
          <cell r="BF61">
            <v>20.560952380952383</v>
          </cell>
          <cell r="BH61">
            <v>19.937206861564</v>
          </cell>
          <cell r="BI61">
            <v>21.184697900340765</v>
          </cell>
        </row>
        <row r="62">
          <cell r="F62">
            <v>0</v>
          </cell>
          <cell r="AH62">
            <v>22.7</v>
          </cell>
          <cell r="BE62">
            <v>348</v>
          </cell>
          <cell r="BF62">
            <v>20.436488095238094</v>
          </cell>
          <cell r="BH62">
            <v>19.80435249973549</v>
          </cell>
          <cell r="BI62">
            <v>21.068623690740697</v>
          </cell>
        </row>
        <row r="63">
          <cell r="F63">
            <v>0</v>
          </cell>
          <cell r="AH63">
            <v>22.7</v>
          </cell>
          <cell r="BE63">
            <v>350</v>
          </cell>
          <cell r="BF63">
            <v>20.02597887323943</v>
          </cell>
          <cell r="BH63">
            <v>19.133903559701682</v>
          </cell>
          <cell r="BI63">
            <v>20.91805418677718</v>
          </cell>
        </row>
        <row r="64">
          <cell r="F64">
            <v>0</v>
          </cell>
          <cell r="AH64">
            <v>22.7</v>
          </cell>
          <cell r="BE64">
            <v>352</v>
          </cell>
          <cell r="BF64">
            <v>19.713477528089882</v>
          </cell>
          <cell r="BH64">
            <v>18.858579893264707</v>
          </cell>
          <cell r="BI64">
            <v>20.568375162915057</v>
          </cell>
        </row>
        <row r="65">
          <cell r="F65">
            <v>0</v>
          </cell>
          <cell r="AH65">
            <v>22.7</v>
          </cell>
          <cell r="BE65">
            <v>354</v>
          </cell>
          <cell r="BF65">
            <v>19.30083333333333</v>
          </cell>
          <cell r="BH65">
            <v>18.734780624201335</v>
          </cell>
          <cell r="BI65">
            <v>19.866886042465325</v>
          </cell>
        </row>
        <row r="66">
          <cell r="F66">
            <v>0</v>
          </cell>
          <cell r="AH66">
            <v>22.8</v>
          </cell>
          <cell r="BE66">
            <v>356</v>
          </cell>
          <cell r="BF66">
            <v>18.901096899224807</v>
          </cell>
          <cell r="BH66">
            <v>17.957096051324385</v>
          </cell>
          <cell r="BI66">
            <v>19.84509774712523</v>
          </cell>
        </row>
        <row r="67">
          <cell r="F67">
            <v>0</v>
          </cell>
          <cell r="AH67">
            <v>22.8</v>
          </cell>
          <cell r="BE67">
            <v>358</v>
          </cell>
          <cell r="BF67">
            <v>19.007803921568627</v>
          </cell>
          <cell r="BH67">
            <v>18.187818892517463</v>
          </cell>
          <cell r="BI67">
            <v>19.82778895061979</v>
          </cell>
        </row>
        <row r="68">
          <cell r="F68">
            <v>0</v>
          </cell>
          <cell r="AH68">
            <v>22.8</v>
          </cell>
          <cell r="BE68">
            <v>360</v>
          </cell>
          <cell r="BF68">
            <v>18.998844594594598</v>
          </cell>
          <cell r="BH68">
            <v>18.406769605044758</v>
          </cell>
          <cell r="BI68">
            <v>19.590919584144437</v>
          </cell>
        </row>
        <row r="69">
          <cell r="F69">
            <v>0</v>
          </cell>
          <cell r="AH69">
            <v>22.8</v>
          </cell>
          <cell r="BE69">
            <v>362</v>
          </cell>
          <cell r="BF69">
            <v>18.674285714285713</v>
          </cell>
          <cell r="BH69">
            <v>18.074018412716377</v>
          </cell>
          <cell r="BI69">
            <v>19.274553015855048</v>
          </cell>
        </row>
        <row r="70">
          <cell r="F70">
            <v>0</v>
          </cell>
          <cell r="AH70">
            <v>22.8</v>
          </cell>
          <cell r="BE70">
            <v>364</v>
          </cell>
          <cell r="BF70">
            <v>18.540212765957452</v>
          </cell>
          <cell r="BH70">
            <v>17.793811284757265</v>
          </cell>
          <cell r="BI70">
            <v>19.28661424715764</v>
          </cell>
        </row>
        <row r="71">
          <cell r="F71">
            <v>0</v>
          </cell>
          <cell r="AH71">
            <v>22.9</v>
          </cell>
          <cell r="BE71">
            <v>366</v>
          </cell>
          <cell r="BF71">
            <v>18.319843750000004</v>
          </cell>
          <cell r="BH71">
            <v>17.66398010711716</v>
          </cell>
          <cell r="BI71">
            <v>18.97570739288285</v>
          </cell>
        </row>
        <row r="72">
          <cell r="F72">
            <v>0</v>
          </cell>
          <cell r="AH72">
            <v>22.9</v>
          </cell>
          <cell r="BE72">
            <v>368</v>
          </cell>
          <cell r="BF72">
            <v>18.001034482758616</v>
          </cell>
          <cell r="BH72">
            <v>17.49505032915066</v>
          </cell>
          <cell r="BI72">
            <v>18.50701863636657</v>
          </cell>
        </row>
        <row r="73">
          <cell r="F73">
            <v>0</v>
          </cell>
          <cell r="AH73">
            <v>23</v>
          </cell>
          <cell r="BE73">
            <v>370</v>
          </cell>
          <cell r="BF73">
            <v>17.948382352941177</v>
          </cell>
          <cell r="BH73">
            <v>17.404113405227708</v>
          </cell>
          <cell r="BI73">
            <v>18.492651300654646</v>
          </cell>
        </row>
        <row r="74">
          <cell r="F74">
            <v>0</v>
          </cell>
          <cell r="AH74">
            <v>23</v>
          </cell>
          <cell r="BE74">
            <v>372</v>
          </cell>
          <cell r="BF74">
            <v>17.975048543689326</v>
          </cell>
          <cell r="BH74">
            <v>17.427268936894396</v>
          </cell>
          <cell r="BI74">
            <v>18.522828150484255</v>
          </cell>
        </row>
        <row r="75">
          <cell r="F75">
            <v>0</v>
          </cell>
          <cell r="AH75">
            <v>23</v>
          </cell>
          <cell r="BE75">
            <v>374</v>
          </cell>
          <cell r="BF75">
            <v>18.032</v>
          </cell>
          <cell r="BH75">
            <v>17.47847215343483</v>
          </cell>
          <cell r="BI75">
            <v>18.58552784656517</v>
          </cell>
        </row>
        <row r="76">
          <cell r="F76">
            <v>0</v>
          </cell>
          <cell r="AH76">
            <v>23.1</v>
          </cell>
          <cell r="BE76">
            <v>376</v>
          </cell>
          <cell r="BF76">
            <v>18.162500000000005</v>
          </cell>
          <cell r="BH76">
            <v>17.603948389170007</v>
          </cell>
          <cell r="BI76">
            <v>18.721051610830003</v>
          </cell>
        </row>
        <row r="77">
          <cell r="F77">
            <v>0</v>
          </cell>
          <cell r="AH77">
            <v>23.1</v>
          </cell>
          <cell r="BE77">
            <v>378</v>
          </cell>
          <cell r="BF77">
            <v>19.46</v>
          </cell>
          <cell r="BH77">
            <v>18.813470804990217</v>
          </cell>
          <cell r="BI77">
            <v>20.106529195009784</v>
          </cell>
        </row>
        <row r="78">
          <cell r="F78">
            <v>0</v>
          </cell>
          <cell r="AH78">
            <v>23.2</v>
          </cell>
          <cell r="BE78">
            <v>380</v>
          </cell>
          <cell r="BF78">
            <v>19.552222222222223</v>
          </cell>
          <cell r="BH78">
            <v>18.998490969127733</v>
          </cell>
          <cell r="BI78">
            <v>20.105953475316714</v>
          </cell>
        </row>
        <row r="79">
          <cell r="F79">
            <v>0</v>
          </cell>
          <cell r="AH79">
            <v>23.2</v>
          </cell>
          <cell r="BE79">
            <v>382</v>
          </cell>
          <cell r="BF79">
            <v>19.478676470588237</v>
          </cell>
          <cell r="BH79">
            <v>18.678456529904455</v>
          </cell>
          <cell r="BI79">
            <v>20.27889641127202</v>
          </cell>
        </row>
        <row r="80">
          <cell r="F80">
            <v>0</v>
          </cell>
          <cell r="AH80">
            <v>23.3</v>
          </cell>
          <cell r="BE80">
            <v>384</v>
          </cell>
          <cell r="BF80">
            <v>19.692647058823532</v>
          </cell>
          <cell r="BH80">
            <v>18.787649957076614</v>
          </cell>
          <cell r="BI80">
            <v>20.59764416057045</v>
          </cell>
        </row>
        <row r="81">
          <cell r="F81">
            <v>0</v>
          </cell>
          <cell r="AH81">
            <v>23.5</v>
          </cell>
          <cell r="BE81">
            <v>386</v>
          </cell>
          <cell r="BF81">
            <v>20.119374999999998</v>
          </cell>
          <cell r="BH81">
            <v>19.42856931096726</v>
          </cell>
          <cell r="BI81">
            <v>20.810180689032737</v>
          </cell>
        </row>
        <row r="82">
          <cell r="F82">
            <v>0</v>
          </cell>
          <cell r="AH82">
            <v>23.8</v>
          </cell>
          <cell r="BE82">
            <v>388</v>
          </cell>
          <cell r="BF82">
            <v>19.44832947179487</v>
          </cell>
          <cell r="BH82">
            <v>18.522322279132606</v>
          </cell>
          <cell r="BI82">
            <v>20.374336664457136</v>
          </cell>
        </row>
        <row r="83">
          <cell r="F83">
            <v>0</v>
          </cell>
          <cell r="BE83">
            <v>390</v>
          </cell>
          <cell r="BF83">
            <v>19.194924255882352</v>
          </cell>
          <cell r="BH83">
            <v>18.395469443212626</v>
          </cell>
          <cell r="BI83">
            <v>19.994379068552078</v>
          </cell>
        </row>
        <row r="84">
          <cell r="F84">
            <v>0</v>
          </cell>
          <cell r="BE84">
            <v>392</v>
          </cell>
          <cell r="BF84">
            <v>19.27162162162162</v>
          </cell>
          <cell r="BH84">
            <v>18.53834220408446</v>
          </cell>
          <cell r="BI84">
            <v>20.004901039158778</v>
          </cell>
        </row>
        <row r="85">
          <cell r="F85">
            <v>0</v>
          </cell>
          <cell r="BE85">
            <v>394</v>
          </cell>
          <cell r="BF85">
            <v>19.484418604651164</v>
          </cell>
          <cell r="BH85">
            <v>18.714052883446275</v>
          </cell>
          <cell r="BI85">
            <v>20.254784325856054</v>
          </cell>
        </row>
        <row r="86">
          <cell r="F86">
            <v>0</v>
          </cell>
          <cell r="BE86">
            <v>396</v>
          </cell>
          <cell r="BF86">
            <v>19.6288</v>
          </cell>
          <cell r="BH86">
            <v>18.73798426896093</v>
          </cell>
          <cell r="BI86">
            <v>20.519615731039067</v>
          </cell>
        </row>
        <row r="87">
          <cell r="F87">
            <v>0</v>
          </cell>
          <cell r="AH87">
            <v>44.900000000000006</v>
          </cell>
          <cell r="BE87">
            <v>398</v>
          </cell>
          <cell r="BF87">
            <v>19.78411764705882</v>
          </cell>
          <cell r="BH87">
            <v>18.740763327906347</v>
          </cell>
          <cell r="BI87">
            <v>20.827471966211295</v>
          </cell>
        </row>
        <row r="88">
          <cell r="F88">
            <v>16.759058295964127</v>
          </cell>
          <cell r="AH88">
            <v>20.2</v>
          </cell>
          <cell r="BE88">
            <v>400</v>
          </cell>
          <cell r="BF88">
            <v>19.775454545454547</v>
          </cell>
          <cell r="BH88">
            <v>18.97128586120523</v>
          </cell>
          <cell r="BI88">
            <v>20.579623229703863</v>
          </cell>
        </row>
        <row r="89">
          <cell r="F89">
            <v>16.759058295964127</v>
          </cell>
          <cell r="AH89">
            <v>20.4</v>
          </cell>
          <cell r="BE89">
            <v>402</v>
          </cell>
          <cell r="BF89">
            <v>18.21</v>
          </cell>
          <cell r="BH89">
            <v>17.27540115557529</v>
          </cell>
          <cell r="BI89">
            <v>19.14459884442471</v>
          </cell>
        </row>
        <row r="90">
          <cell r="F90">
            <v>16.759058295964127</v>
          </cell>
          <cell r="AH90">
            <v>20.7</v>
          </cell>
          <cell r="BE90">
            <v>404</v>
          </cell>
          <cell r="BF90">
            <v>18.205</v>
          </cell>
          <cell r="BH90">
            <v>17.489756875410375</v>
          </cell>
          <cell r="BI90">
            <v>18.92024312458962</v>
          </cell>
        </row>
        <row r="91">
          <cell r="F91">
            <v>16.759058295964127</v>
          </cell>
          <cell r="AH91">
            <v>21.1</v>
          </cell>
          <cell r="BE91">
            <v>406</v>
          </cell>
          <cell r="BF91">
            <v>18.898181818181815</v>
          </cell>
          <cell r="BH91">
            <v>18.496265951816273</v>
          </cell>
          <cell r="BI91">
            <v>19.300097684547357</v>
          </cell>
        </row>
        <row r="92">
          <cell r="F92">
            <v>16.759058295964127</v>
          </cell>
          <cell r="AH92">
            <v>21.2</v>
          </cell>
          <cell r="BE92">
            <v>408</v>
          </cell>
          <cell r="BF92">
            <v>18.671794871794873</v>
          </cell>
          <cell r="BH92">
            <v>18.224970569842625</v>
          </cell>
          <cell r="BI92">
            <v>19.11861917374712</v>
          </cell>
        </row>
        <row r="93">
          <cell r="F93">
            <v>16.759058295964127</v>
          </cell>
          <cell r="AH93">
            <v>21.3</v>
          </cell>
          <cell r="BE93">
            <v>410</v>
          </cell>
          <cell r="BF93">
            <v>18.386727272727274</v>
          </cell>
          <cell r="BH93">
            <v>17.572558633936406</v>
          </cell>
          <cell r="BI93">
            <v>19.200895911518142</v>
          </cell>
        </row>
        <row r="94">
          <cell r="F94">
            <v>16.759058295964127</v>
          </cell>
          <cell r="AH94">
            <v>21.4</v>
          </cell>
          <cell r="BE94">
            <v>412</v>
          </cell>
          <cell r="BF94">
            <v>17.8945</v>
          </cell>
          <cell r="BH94">
            <v>16.98632078465785</v>
          </cell>
          <cell r="BI94">
            <v>18.802679215342152</v>
          </cell>
        </row>
        <row r="95">
          <cell r="F95">
            <v>16.759058295964127</v>
          </cell>
          <cell r="AH95">
            <v>21.6</v>
          </cell>
          <cell r="BE95">
            <v>414</v>
          </cell>
          <cell r="BF95">
            <v>17.66170731707317</v>
          </cell>
          <cell r="BH95">
            <v>17.065503063318534</v>
          </cell>
          <cell r="BI95">
            <v>18.257911570827805</v>
          </cell>
        </row>
        <row r="96">
          <cell r="F96">
            <v>16.759058295964127</v>
          </cell>
          <cell r="AH96">
            <v>21.7</v>
          </cell>
          <cell r="BE96">
            <v>416</v>
          </cell>
          <cell r="BF96">
            <v>17.782580645161293</v>
          </cell>
          <cell r="BH96">
            <v>17.123434896271437</v>
          </cell>
          <cell r="BI96">
            <v>18.441726394051148</v>
          </cell>
        </row>
        <row r="97">
          <cell r="F97">
            <v>16.759058295964127</v>
          </cell>
          <cell r="AH97">
            <v>21.7</v>
          </cell>
          <cell r="BE97">
            <v>418</v>
          </cell>
          <cell r="BF97">
            <v>18.10535714285714</v>
          </cell>
          <cell r="BH97">
            <v>17.522398646508037</v>
          </cell>
          <cell r="BI97">
            <v>18.688315639206245</v>
          </cell>
        </row>
        <row r="98">
          <cell r="F98">
            <v>16.759058295964127</v>
          </cell>
          <cell r="AH98">
            <v>21.7</v>
          </cell>
          <cell r="BE98">
            <v>420</v>
          </cell>
          <cell r="BF98">
            <v>17.66243243243243</v>
          </cell>
          <cell r="BH98">
            <v>16.985948855373806</v>
          </cell>
          <cell r="BI98">
            <v>18.33891600949105</v>
          </cell>
        </row>
        <row r="99">
          <cell r="F99">
            <v>16.759058295964127</v>
          </cell>
          <cell r="AH99">
            <v>21.9</v>
          </cell>
          <cell r="BE99">
            <v>422</v>
          </cell>
          <cell r="BF99">
            <v>17.675555555555555</v>
          </cell>
          <cell r="BH99">
            <v>17.02194823823687</v>
          </cell>
          <cell r="BI99">
            <v>18.32916287287424</v>
          </cell>
        </row>
        <row r="100">
          <cell r="F100">
            <v>21.58257692307692</v>
          </cell>
          <cell r="AH100">
            <v>19.8</v>
          </cell>
          <cell r="BE100">
            <v>424</v>
          </cell>
          <cell r="BF100">
            <v>18.23078947368421</v>
          </cell>
          <cell r="BH100">
            <v>17.352214517018137</v>
          </cell>
          <cell r="BI100">
            <v>19.109364430350286</v>
          </cell>
        </row>
        <row r="101">
          <cell r="F101">
            <v>21.58257692307692</v>
          </cell>
          <cell r="AH101">
            <v>19.8</v>
          </cell>
          <cell r="BE101">
            <v>426</v>
          </cell>
          <cell r="BF101">
            <v>18.99642857142857</v>
          </cell>
          <cell r="BH101">
            <v>18.026039219412848</v>
          </cell>
          <cell r="BI101">
            <v>19.966817923444292</v>
          </cell>
        </row>
        <row r="102">
          <cell r="F102">
            <v>21.58257692307692</v>
          </cell>
          <cell r="AH102">
            <v>20</v>
          </cell>
          <cell r="BE102">
            <v>428</v>
          </cell>
          <cell r="BF102">
            <v>19.374999999999996</v>
          </cell>
          <cell r="BH102">
            <v>19.204217487234004</v>
          </cell>
          <cell r="BI102">
            <v>19.54578251276599</v>
          </cell>
        </row>
        <row r="103">
          <cell r="F103">
            <v>21.58257692307692</v>
          </cell>
          <cell r="AH103">
            <v>20.1</v>
          </cell>
          <cell r="BE103">
            <v>430</v>
          </cell>
          <cell r="BF103">
            <v>19.32222222222222</v>
          </cell>
          <cell r="BH103">
            <v>19.027358788672984</v>
          </cell>
          <cell r="BI103">
            <v>19.617085655771454</v>
          </cell>
        </row>
        <row r="104">
          <cell r="F104">
            <v>21.58257692307692</v>
          </cell>
          <cell r="AH104">
            <v>20.1</v>
          </cell>
          <cell r="BE104">
            <v>432</v>
          </cell>
          <cell r="BF104">
            <v>19.240000000000002</v>
          </cell>
          <cell r="BH104">
            <v>18.937418514189062</v>
          </cell>
          <cell r="BI104">
            <v>19.542581485810942</v>
          </cell>
        </row>
        <row r="105">
          <cell r="F105">
            <v>21.58257692307692</v>
          </cell>
          <cell r="AH105">
            <v>20.5</v>
          </cell>
          <cell r="BE105">
            <v>434</v>
          </cell>
          <cell r="BF105">
            <v>18.45</v>
          </cell>
          <cell r="BH105">
            <v>17.864337981426146</v>
          </cell>
          <cell r="BI105">
            <v>19.035662018573852</v>
          </cell>
        </row>
        <row r="106">
          <cell r="F106">
            <v>21.58257692307692</v>
          </cell>
          <cell r="AH106">
            <v>20.9</v>
          </cell>
          <cell r="BE106">
            <v>436</v>
          </cell>
          <cell r="BF106">
            <v>18.15</v>
          </cell>
          <cell r="BH106">
            <v>17.73768943743823</v>
          </cell>
          <cell r="BI106">
            <v>18.562310562561766</v>
          </cell>
        </row>
        <row r="107">
          <cell r="F107">
            <v>21.58257692307692</v>
          </cell>
          <cell r="AH107">
            <v>21.1</v>
          </cell>
          <cell r="BE107">
            <v>442</v>
          </cell>
          <cell r="BF107">
            <v>20.003333333333334</v>
          </cell>
          <cell r="BH107">
            <v>19.634235333699994</v>
          </cell>
          <cell r="BI107">
            <v>20.372431332966674</v>
          </cell>
        </row>
        <row r="108">
          <cell r="F108">
            <v>152.55415094339622</v>
          </cell>
          <cell r="AH108">
            <v>19.8</v>
          </cell>
          <cell r="BE108">
            <v>444</v>
          </cell>
          <cell r="BF108">
            <v>19.97666666666667</v>
          </cell>
          <cell r="BH108">
            <v>19.554450292438162</v>
          </cell>
          <cell r="BI108">
            <v>20.39888304089518</v>
          </cell>
        </row>
        <row r="109">
          <cell r="F109">
            <v>152.55415094339622</v>
          </cell>
          <cell r="AH109">
            <v>20.1</v>
          </cell>
          <cell r="BE109">
            <v>446</v>
          </cell>
          <cell r="BF109">
            <v>19.522</v>
          </cell>
          <cell r="BH109">
            <v>18.716785742798848</v>
          </cell>
          <cell r="BI109">
            <v>20.32721425720115</v>
          </cell>
        </row>
        <row r="110">
          <cell r="F110">
            <v>152.55415094339622</v>
          </cell>
          <cell r="AH110">
            <v>20.6</v>
          </cell>
          <cell r="BE110">
            <v>448</v>
          </cell>
          <cell r="BF110">
            <v>18.796666666666667</v>
          </cell>
          <cell r="BH110">
            <v>18.228042596358932</v>
          </cell>
          <cell r="BI110">
            <v>19.3652907369744</v>
          </cell>
        </row>
        <row r="111">
          <cell r="F111">
            <v>152.55415094339622</v>
          </cell>
          <cell r="AH111">
            <v>20.700000000000003</v>
          </cell>
        </row>
        <row r="112">
          <cell r="F112">
            <v>152.55415094339622</v>
          </cell>
          <cell r="AH112">
            <v>20.8</v>
          </cell>
          <cell r="BE112">
            <v>476</v>
          </cell>
          <cell r="BF112">
            <v>17.30666666666667</v>
          </cell>
          <cell r="BH112">
            <v>17.057601748757033</v>
          </cell>
          <cell r="BI112">
            <v>17.555731584576304</v>
          </cell>
        </row>
        <row r="113">
          <cell r="F113">
            <v>152.55415094339622</v>
          </cell>
          <cell r="AH113">
            <v>20.8</v>
          </cell>
          <cell r="BE113">
            <v>482</v>
          </cell>
          <cell r="BF113">
            <v>15.944444444444441</v>
          </cell>
          <cell r="BH113">
            <v>15.560025691288748</v>
          </cell>
          <cell r="BI113">
            <v>16.328863197600135</v>
          </cell>
        </row>
        <row r="114">
          <cell r="F114">
            <v>152.55415094339622</v>
          </cell>
          <cell r="AH114">
            <v>20.8</v>
          </cell>
          <cell r="BE114">
            <v>484</v>
          </cell>
          <cell r="BF114">
            <v>15.987272727272726</v>
          </cell>
          <cell r="BH114">
            <v>15.624227525979805</v>
          </cell>
          <cell r="BI114">
            <v>16.350317928565648</v>
          </cell>
        </row>
        <row r="115">
          <cell r="F115">
            <v>152.55415094339622</v>
          </cell>
          <cell r="AH115">
            <v>21.000000000000004</v>
          </cell>
        </row>
        <row r="116">
          <cell r="F116">
            <v>152.55415094339622</v>
          </cell>
          <cell r="AH116">
            <v>21.1</v>
          </cell>
        </row>
        <row r="117">
          <cell r="F117">
            <v>152.55415094339622</v>
          </cell>
          <cell r="AH117">
            <v>21.1</v>
          </cell>
        </row>
        <row r="118">
          <cell r="F118">
            <v>152.55415094339622</v>
          </cell>
          <cell r="AH118">
            <v>21.200000000000003</v>
          </cell>
        </row>
        <row r="119">
          <cell r="F119">
            <v>152.55415094339622</v>
          </cell>
          <cell r="AH119">
            <v>21.200000000000003</v>
          </cell>
        </row>
        <row r="120">
          <cell r="F120">
            <v>152.55415094339622</v>
          </cell>
          <cell r="AH120">
            <v>21.200000000000003</v>
          </cell>
        </row>
        <row r="121">
          <cell r="F121">
            <v>152.55415094339622</v>
          </cell>
          <cell r="AH121">
            <v>21.200000000000003</v>
          </cell>
        </row>
        <row r="122">
          <cell r="F122">
            <v>152.55415094339622</v>
          </cell>
          <cell r="AH122">
            <v>21.3</v>
          </cell>
        </row>
        <row r="123">
          <cell r="F123">
            <v>152.55415094339622</v>
          </cell>
          <cell r="AH123">
            <v>21.400000000000002</v>
          </cell>
        </row>
        <row r="124">
          <cell r="F124">
            <v>152.55415094339622</v>
          </cell>
          <cell r="AH124">
            <v>21.500000000000004</v>
          </cell>
        </row>
        <row r="125">
          <cell r="F125">
            <v>152.55415094339622</v>
          </cell>
          <cell r="AH125">
            <v>21.6</v>
          </cell>
        </row>
        <row r="126">
          <cell r="F126">
            <v>152.55415094339622</v>
          </cell>
          <cell r="AH126">
            <v>21.700000000000003</v>
          </cell>
        </row>
        <row r="127">
          <cell r="F127">
            <v>152.55415094339622</v>
          </cell>
          <cell r="AH127">
            <v>21.900000000000002</v>
          </cell>
        </row>
        <row r="128">
          <cell r="F128">
            <v>152.55415094339622</v>
          </cell>
          <cell r="AH128">
            <v>21.900000000000002</v>
          </cell>
        </row>
        <row r="129">
          <cell r="F129">
            <v>152.55415094339622</v>
          </cell>
          <cell r="AH129">
            <v>22.000000000000004</v>
          </cell>
        </row>
        <row r="130">
          <cell r="F130">
            <v>152.55415094339622</v>
          </cell>
          <cell r="AH130">
            <v>22.200000000000003</v>
          </cell>
        </row>
        <row r="131">
          <cell r="F131">
            <v>152.55415094339622</v>
          </cell>
          <cell r="AH131">
            <v>22.200000000000003</v>
          </cell>
        </row>
        <row r="132">
          <cell r="F132">
            <v>152.55415094339622</v>
          </cell>
          <cell r="AH132">
            <v>22.3</v>
          </cell>
        </row>
        <row r="133">
          <cell r="F133">
            <v>152.55415094339622</v>
          </cell>
          <cell r="AH133">
            <v>22.400000000000002</v>
          </cell>
        </row>
        <row r="134">
          <cell r="F134">
            <v>152.55415094339622</v>
          </cell>
          <cell r="AH134">
            <v>22.500000000000004</v>
          </cell>
        </row>
        <row r="135">
          <cell r="F135">
            <v>152.55415094339622</v>
          </cell>
          <cell r="AH135">
            <v>22.6</v>
          </cell>
        </row>
        <row r="136">
          <cell r="F136">
            <v>152.55415094339622</v>
          </cell>
          <cell r="AH136">
            <v>22.6</v>
          </cell>
        </row>
        <row r="137">
          <cell r="F137">
            <v>152.55415094339622</v>
          </cell>
          <cell r="AH137">
            <v>22.8</v>
          </cell>
        </row>
        <row r="138">
          <cell r="F138">
            <v>152.55415094339622</v>
          </cell>
          <cell r="AH138">
            <v>22.8</v>
          </cell>
        </row>
        <row r="139">
          <cell r="F139">
            <v>152.55415094339622</v>
          </cell>
          <cell r="AH139">
            <v>22.900000000000002</v>
          </cell>
        </row>
        <row r="140">
          <cell r="F140">
            <v>152.55415094339622</v>
          </cell>
          <cell r="AH140">
            <v>23.000000000000004</v>
          </cell>
        </row>
        <row r="141">
          <cell r="F141">
            <v>152.55415094339622</v>
          </cell>
          <cell r="AH141">
            <v>23.500000000000004</v>
          </cell>
        </row>
        <row r="142">
          <cell r="F142">
            <v>152.55415094339622</v>
          </cell>
          <cell r="AH142">
            <v>23.700000000000003</v>
          </cell>
        </row>
        <row r="143">
          <cell r="F143">
            <v>152.55415094339622</v>
          </cell>
          <cell r="AH143">
            <v>23.700000000000003</v>
          </cell>
        </row>
        <row r="144">
          <cell r="F144">
            <v>153.8675</v>
          </cell>
          <cell r="AH144">
            <v>20.400000000000002</v>
          </cell>
        </row>
        <row r="145">
          <cell r="F145">
            <v>153.8675</v>
          </cell>
          <cell r="AH145">
            <v>20.6</v>
          </cell>
        </row>
        <row r="146">
          <cell r="F146">
            <v>153.8675</v>
          </cell>
          <cell r="AH146">
            <v>21.1</v>
          </cell>
        </row>
        <row r="147">
          <cell r="F147">
            <v>153.8675</v>
          </cell>
          <cell r="AH147">
            <v>21.1</v>
          </cell>
        </row>
        <row r="148">
          <cell r="F148">
            <v>153.8675</v>
          </cell>
          <cell r="AH148">
            <v>21.200000000000003</v>
          </cell>
        </row>
        <row r="149">
          <cell r="F149">
            <v>153.8675</v>
          </cell>
          <cell r="AH149">
            <v>21.700000000000003</v>
          </cell>
        </row>
        <row r="150">
          <cell r="F150">
            <v>153.8675</v>
          </cell>
          <cell r="AH150">
            <v>23.200000000000003</v>
          </cell>
        </row>
        <row r="151">
          <cell r="F151">
            <v>157.13</v>
          </cell>
          <cell r="AH151">
            <v>20.6</v>
          </cell>
        </row>
        <row r="152">
          <cell r="F152">
            <v>159.30714285714288</v>
          </cell>
          <cell r="AH152">
            <v>20.6</v>
          </cell>
        </row>
        <row r="153">
          <cell r="F153">
            <v>163.67857142857144</v>
          </cell>
          <cell r="AH153">
            <v>21.3</v>
          </cell>
        </row>
        <row r="154">
          <cell r="F154">
            <v>163.67857142857144</v>
          </cell>
          <cell r="AH154">
            <v>21.500000000000004</v>
          </cell>
        </row>
        <row r="155">
          <cell r="F155">
            <v>163.67857142857144</v>
          </cell>
          <cell r="AH155">
            <v>21.8</v>
          </cell>
        </row>
        <row r="156">
          <cell r="F156">
            <v>164.7714285714286</v>
          </cell>
          <cell r="AH156">
            <v>21.400000000000002</v>
          </cell>
        </row>
        <row r="157">
          <cell r="F157">
            <v>165.56567771828426</v>
          </cell>
          <cell r="AH157">
            <v>19.700000000000003</v>
          </cell>
        </row>
        <row r="158">
          <cell r="F158">
            <v>165.56567771828426</v>
          </cell>
          <cell r="AH158">
            <v>20.400000000000002</v>
          </cell>
        </row>
        <row r="159">
          <cell r="F159">
            <v>165.56567771828426</v>
          </cell>
          <cell r="AH159">
            <v>20.500000000000004</v>
          </cell>
        </row>
        <row r="160">
          <cell r="F160">
            <v>165.56567771828426</v>
          </cell>
          <cell r="AH160">
            <v>20.900000000000002</v>
          </cell>
        </row>
        <row r="161">
          <cell r="F161">
            <v>165.78155686264088</v>
          </cell>
          <cell r="AH161">
            <v>19.8</v>
          </cell>
        </row>
        <row r="162">
          <cell r="F162">
            <v>166.2852748661396</v>
          </cell>
          <cell r="AH162">
            <v>20.1</v>
          </cell>
        </row>
        <row r="163">
          <cell r="F163">
            <v>166.57311372528173</v>
          </cell>
          <cell r="AH163">
            <v>20.000000000000004</v>
          </cell>
        </row>
        <row r="164">
          <cell r="F164">
            <v>167.0048720139949</v>
          </cell>
          <cell r="AH164">
            <v>19.700000000000003</v>
          </cell>
        </row>
        <row r="165">
          <cell r="F165">
            <v>167.07683172878043</v>
          </cell>
          <cell r="AH165">
            <v>20.500000000000004</v>
          </cell>
        </row>
        <row r="166">
          <cell r="F166">
            <v>167.36467058792257</v>
          </cell>
          <cell r="AH166">
            <v>19.900000000000002</v>
          </cell>
        </row>
        <row r="167">
          <cell r="F167">
            <v>167.36467058792257</v>
          </cell>
          <cell r="AH167">
            <v>20.700000000000003</v>
          </cell>
        </row>
        <row r="168">
          <cell r="F168">
            <v>167.36467058792257</v>
          </cell>
          <cell r="AH168">
            <v>21.1</v>
          </cell>
        </row>
        <row r="169">
          <cell r="F169">
            <v>167.50859001749362</v>
          </cell>
          <cell r="AH169">
            <v>20.000000000000004</v>
          </cell>
        </row>
        <row r="170">
          <cell r="F170">
            <v>167.72035997142598</v>
          </cell>
          <cell r="AH170">
            <v>20.000000000000004</v>
          </cell>
        </row>
        <row r="171">
          <cell r="F171">
            <v>167.72035997142598</v>
          </cell>
          <cell r="AH171">
            <v>21.6</v>
          </cell>
        </row>
        <row r="172">
          <cell r="F172">
            <v>168.2144898639348</v>
          </cell>
          <cell r="AH172">
            <v>21.1</v>
          </cell>
        </row>
        <row r="173">
          <cell r="F173">
            <v>168.42625981786716</v>
          </cell>
          <cell r="AH173">
            <v>20.500000000000004</v>
          </cell>
        </row>
        <row r="174">
          <cell r="F174">
            <v>168.77920974108773</v>
          </cell>
          <cell r="AH174">
            <v>20.6</v>
          </cell>
        </row>
        <row r="175">
          <cell r="F175">
            <v>169.13215966430832</v>
          </cell>
          <cell r="AH175">
            <v>20.6</v>
          </cell>
        </row>
        <row r="176">
          <cell r="F176">
            <v>169.13215966430832</v>
          </cell>
          <cell r="AH176">
            <v>21.200000000000003</v>
          </cell>
        </row>
        <row r="177">
          <cell r="F177">
            <v>169.4851095875289</v>
          </cell>
          <cell r="AH177">
            <v>19.6</v>
          </cell>
        </row>
        <row r="178">
          <cell r="F178">
            <v>169.4851095875289</v>
          </cell>
          <cell r="AH178">
            <v>19.700000000000003</v>
          </cell>
        </row>
        <row r="179">
          <cell r="F179">
            <v>169.4851095875289</v>
          </cell>
          <cell r="AH179">
            <v>20.000000000000004</v>
          </cell>
        </row>
        <row r="180">
          <cell r="F180">
            <v>241.5</v>
          </cell>
          <cell r="AH180">
            <v>19.4</v>
          </cell>
        </row>
        <row r="181">
          <cell r="F181">
            <v>241.5</v>
          </cell>
          <cell r="AH181">
            <v>19.9</v>
          </cell>
        </row>
        <row r="182">
          <cell r="F182">
            <v>241.5</v>
          </cell>
          <cell r="AH182">
            <v>20.7</v>
          </cell>
        </row>
        <row r="183">
          <cell r="F183">
            <v>251.70312178797658</v>
          </cell>
          <cell r="AH183">
            <v>18.700000000000003</v>
          </cell>
        </row>
        <row r="184">
          <cell r="F184">
            <v>252.02175451177243</v>
          </cell>
          <cell r="AH184">
            <v>17.78</v>
          </cell>
        </row>
        <row r="185">
          <cell r="F185">
            <v>252.37887125220456</v>
          </cell>
          <cell r="AH185">
            <v>19.6</v>
          </cell>
        </row>
        <row r="186">
          <cell r="F186">
            <v>252.4088536155203</v>
          </cell>
          <cell r="AH186">
            <v>19.360000000000003</v>
          </cell>
        </row>
        <row r="187">
          <cell r="F187">
            <v>252.4268430335097</v>
          </cell>
          <cell r="AH187">
            <v>19.210000000000004</v>
          </cell>
        </row>
        <row r="188">
          <cell r="F188">
            <v>252.44033509700176</v>
          </cell>
          <cell r="AH188">
            <v>19.900000000000002</v>
          </cell>
        </row>
        <row r="189">
          <cell r="F189">
            <v>252.44932980599646</v>
          </cell>
          <cell r="AH189">
            <v>18.620000000000005</v>
          </cell>
        </row>
        <row r="190">
          <cell r="F190">
            <v>252.50629629629628</v>
          </cell>
          <cell r="AH190">
            <v>19.300000000000004</v>
          </cell>
        </row>
        <row r="191">
          <cell r="F191">
            <v>252.56626102292768</v>
          </cell>
          <cell r="AH191">
            <v>19.680000000000003</v>
          </cell>
        </row>
        <row r="192">
          <cell r="F192">
            <v>252.70118165784834</v>
          </cell>
          <cell r="AH192">
            <v>19.76</v>
          </cell>
        </row>
        <row r="193">
          <cell r="F193">
            <v>252.88857142857142</v>
          </cell>
          <cell r="AH193">
            <v>19.520000000000003</v>
          </cell>
        </row>
        <row r="194">
          <cell r="F194">
            <v>253.61714285714285</v>
          </cell>
          <cell r="AH194">
            <v>19.700000000000003</v>
          </cell>
        </row>
        <row r="195">
          <cell r="F195">
            <v>253.78685714285714</v>
          </cell>
          <cell r="AH195">
            <v>20.1</v>
          </cell>
        </row>
        <row r="196">
          <cell r="F196">
            <v>253.92571428571426</v>
          </cell>
          <cell r="AH196">
            <v>19.85</v>
          </cell>
        </row>
        <row r="197">
          <cell r="F197">
            <v>254.22199999999998</v>
          </cell>
          <cell r="AH197">
            <v>18.790000000000003</v>
          </cell>
        </row>
        <row r="198">
          <cell r="F198">
            <v>255.04999999999998</v>
          </cell>
          <cell r="AH198">
            <v>19.500000000000004</v>
          </cell>
        </row>
        <row r="199">
          <cell r="F199">
            <v>256.31045045045045</v>
          </cell>
          <cell r="AH199">
            <v>20.000000000000004</v>
          </cell>
        </row>
        <row r="200">
          <cell r="F200">
            <v>256.63590090090094</v>
          </cell>
          <cell r="AH200">
            <v>20.560000000000002</v>
          </cell>
        </row>
        <row r="201">
          <cell r="F201">
            <v>258.53499999999997</v>
          </cell>
          <cell r="AH201">
            <v>19.950000000000003</v>
          </cell>
        </row>
        <row r="202">
          <cell r="F202">
            <v>299.4243181818182</v>
          </cell>
          <cell r="AH202">
            <v>19.700000000000003</v>
          </cell>
        </row>
        <row r="203">
          <cell r="F203">
            <v>299.4243181818182</v>
          </cell>
          <cell r="AH203">
            <v>19.700000000000003</v>
          </cell>
        </row>
        <row r="204">
          <cell r="F204">
            <v>299.4243181818182</v>
          </cell>
          <cell r="AH204">
            <v>20.1</v>
          </cell>
        </row>
        <row r="205">
          <cell r="F205">
            <v>299.4243181818182</v>
          </cell>
          <cell r="AH205">
            <v>20.400000000000002</v>
          </cell>
        </row>
        <row r="206">
          <cell r="F206">
            <v>299.4243181818182</v>
          </cell>
          <cell r="AH206">
            <v>20.700000000000003</v>
          </cell>
        </row>
        <row r="207">
          <cell r="F207">
            <v>299.4243181818182</v>
          </cell>
          <cell r="AH207">
            <v>20.800000000000004</v>
          </cell>
        </row>
        <row r="208">
          <cell r="F208">
            <v>299.4243181818182</v>
          </cell>
          <cell r="AH208">
            <v>21.200000000000003</v>
          </cell>
        </row>
        <row r="209">
          <cell r="F209">
            <v>299.9686363636364</v>
          </cell>
          <cell r="AH209">
            <v>20.200000000000003</v>
          </cell>
        </row>
        <row r="210">
          <cell r="F210">
            <v>299.9686363636364</v>
          </cell>
          <cell r="AH210">
            <v>20.700000000000003</v>
          </cell>
        </row>
        <row r="211">
          <cell r="F211">
            <v>301.05727272727273</v>
          </cell>
          <cell r="AH211">
            <v>19.800000000000004</v>
          </cell>
        </row>
        <row r="212">
          <cell r="F212">
            <v>301.05727272727273</v>
          </cell>
          <cell r="AH212">
            <v>19.900000000000002</v>
          </cell>
        </row>
        <row r="213">
          <cell r="F213">
            <v>301.05727272727273</v>
          </cell>
          <cell r="AH213">
            <v>19.900000000000002</v>
          </cell>
        </row>
        <row r="214">
          <cell r="F214">
            <v>301.05727272727273</v>
          </cell>
          <cell r="AH214">
            <v>19.900000000000002</v>
          </cell>
        </row>
        <row r="215">
          <cell r="F215">
            <v>301.05727272727273</v>
          </cell>
          <cell r="AH215">
            <v>20.000000000000004</v>
          </cell>
        </row>
        <row r="216">
          <cell r="F216">
            <v>301.05727272727273</v>
          </cell>
          <cell r="AH216">
            <v>20.1</v>
          </cell>
        </row>
        <row r="217">
          <cell r="F217">
            <v>301.05727272727273</v>
          </cell>
          <cell r="AH217">
            <v>20.1</v>
          </cell>
        </row>
        <row r="218">
          <cell r="F218">
            <v>301.05727272727273</v>
          </cell>
          <cell r="AH218">
            <v>20.200000000000003</v>
          </cell>
        </row>
        <row r="219">
          <cell r="F219">
            <v>301.05727272727273</v>
          </cell>
          <cell r="AH219">
            <v>20.200000000000003</v>
          </cell>
        </row>
        <row r="220">
          <cell r="F220">
            <v>301.05727272727273</v>
          </cell>
          <cell r="AH220">
            <v>20.300000000000004</v>
          </cell>
        </row>
        <row r="221">
          <cell r="F221">
            <v>301.05727272727273</v>
          </cell>
          <cell r="AH221">
            <v>20.300000000000004</v>
          </cell>
        </row>
        <row r="222">
          <cell r="F222">
            <v>301.05727272727273</v>
          </cell>
          <cell r="AH222">
            <v>20.300000000000004</v>
          </cell>
        </row>
        <row r="223">
          <cell r="F223">
            <v>301.05727272727273</v>
          </cell>
          <cell r="AH223">
            <v>20.300000000000004</v>
          </cell>
        </row>
        <row r="224">
          <cell r="F224">
            <v>301.05727272727273</v>
          </cell>
          <cell r="AH224">
            <v>20.300000000000004</v>
          </cell>
        </row>
        <row r="225">
          <cell r="F225">
            <v>301.05727272727273</v>
          </cell>
          <cell r="AH225">
            <v>20.400000000000002</v>
          </cell>
        </row>
        <row r="226">
          <cell r="F226">
            <v>301.05727272727273</v>
          </cell>
          <cell r="AH226">
            <v>20.400000000000002</v>
          </cell>
        </row>
        <row r="227">
          <cell r="F227">
            <v>301.05727272727273</v>
          </cell>
          <cell r="AH227">
            <v>20.500000000000004</v>
          </cell>
        </row>
        <row r="228">
          <cell r="F228">
            <v>301.05727272727273</v>
          </cell>
          <cell r="AH228">
            <v>20.500000000000004</v>
          </cell>
        </row>
        <row r="229">
          <cell r="F229">
            <v>301.05727272727273</v>
          </cell>
          <cell r="AH229">
            <v>20.500000000000004</v>
          </cell>
        </row>
        <row r="230">
          <cell r="F230">
            <v>301.05727272727273</v>
          </cell>
          <cell r="AH230">
            <v>20.500000000000004</v>
          </cell>
        </row>
        <row r="231">
          <cell r="F231">
            <v>301.05727272727273</v>
          </cell>
          <cell r="AH231">
            <v>20.500000000000004</v>
          </cell>
        </row>
        <row r="232">
          <cell r="F232">
            <v>301.05727272727273</v>
          </cell>
          <cell r="AH232">
            <v>20.6</v>
          </cell>
        </row>
        <row r="233">
          <cell r="F233">
            <v>301.05727272727273</v>
          </cell>
          <cell r="AH233">
            <v>20.6</v>
          </cell>
        </row>
        <row r="234">
          <cell r="F234">
            <v>301.05727272727273</v>
          </cell>
          <cell r="AH234">
            <v>20.700000000000003</v>
          </cell>
        </row>
        <row r="235">
          <cell r="F235">
            <v>301.05727272727273</v>
          </cell>
          <cell r="AH235">
            <v>20.800000000000004</v>
          </cell>
        </row>
        <row r="236">
          <cell r="F236">
            <v>301.05727272727273</v>
          </cell>
          <cell r="AH236">
            <v>20.900000000000002</v>
          </cell>
        </row>
        <row r="237">
          <cell r="F237">
            <v>301.05727272727273</v>
          </cell>
          <cell r="AH237">
            <v>20.900000000000002</v>
          </cell>
        </row>
        <row r="238">
          <cell r="F238">
            <v>301.05727272727273</v>
          </cell>
          <cell r="AH238">
            <v>20.900000000000002</v>
          </cell>
        </row>
        <row r="239">
          <cell r="F239">
            <v>301.05727272727273</v>
          </cell>
          <cell r="AH239">
            <v>20.900000000000002</v>
          </cell>
        </row>
        <row r="240">
          <cell r="F240">
            <v>301.05727272727273</v>
          </cell>
          <cell r="AH240">
            <v>20.900000000000002</v>
          </cell>
        </row>
        <row r="241">
          <cell r="F241">
            <v>301.05727272727273</v>
          </cell>
          <cell r="AH241">
            <v>21.000000000000004</v>
          </cell>
        </row>
        <row r="242">
          <cell r="F242">
            <v>301.05727272727273</v>
          </cell>
          <cell r="AH242">
            <v>21.000000000000004</v>
          </cell>
        </row>
        <row r="243">
          <cell r="F243">
            <v>301.05727272727273</v>
          </cell>
          <cell r="AH243">
            <v>21.000000000000004</v>
          </cell>
        </row>
        <row r="244">
          <cell r="F244">
            <v>301.05727272727273</v>
          </cell>
          <cell r="AH244">
            <v>21.1</v>
          </cell>
        </row>
        <row r="245">
          <cell r="F245">
            <v>301.05727272727273</v>
          </cell>
          <cell r="AH245">
            <v>21.200000000000003</v>
          </cell>
        </row>
        <row r="246">
          <cell r="F246">
            <v>301.05727272727273</v>
          </cell>
          <cell r="AH246">
            <v>21.200000000000003</v>
          </cell>
        </row>
        <row r="247">
          <cell r="F247">
            <v>301.05727272727273</v>
          </cell>
          <cell r="AH247">
            <v>21.300000000000004</v>
          </cell>
        </row>
        <row r="248">
          <cell r="F248">
            <v>301.05727272727273</v>
          </cell>
          <cell r="AH248">
            <v>21.300000000000004</v>
          </cell>
        </row>
        <row r="249">
          <cell r="F249">
            <v>301.05727272727273</v>
          </cell>
          <cell r="AH249">
            <v>21.300000000000004</v>
          </cell>
        </row>
        <row r="250">
          <cell r="F250">
            <v>301.05727272727273</v>
          </cell>
          <cell r="AH250">
            <v>21.300000000000004</v>
          </cell>
        </row>
        <row r="251">
          <cell r="F251">
            <v>301.05727272727273</v>
          </cell>
          <cell r="AH251">
            <v>21.400000000000002</v>
          </cell>
        </row>
        <row r="252">
          <cell r="F252">
            <v>301.05727272727273</v>
          </cell>
          <cell r="AH252">
            <v>21.6</v>
          </cell>
        </row>
        <row r="253">
          <cell r="F253">
            <v>301.05727272727273</v>
          </cell>
          <cell r="AH253">
            <v>21.700000000000003</v>
          </cell>
        </row>
        <row r="254">
          <cell r="F254">
            <v>301.05727272727273</v>
          </cell>
          <cell r="AH254">
            <v>21.800000000000004</v>
          </cell>
        </row>
        <row r="255">
          <cell r="F255">
            <v>301.05727272727273</v>
          </cell>
          <cell r="AH255">
            <v>21.800000000000004</v>
          </cell>
        </row>
        <row r="256">
          <cell r="F256">
            <v>301.05727272727273</v>
          </cell>
          <cell r="AH256">
            <v>22.000000000000004</v>
          </cell>
        </row>
        <row r="257">
          <cell r="F257">
            <v>301.05727272727273</v>
          </cell>
          <cell r="AH257">
            <v>22.1</v>
          </cell>
        </row>
        <row r="258">
          <cell r="F258">
            <v>301.60159090909093</v>
          </cell>
          <cell r="AH258">
            <v>20.1</v>
          </cell>
        </row>
        <row r="259">
          <cell r="F259">
            <v>301.60159090909093</v>
          </cell>
          <cell r="AH259">
            <v>20.1</v>
          </cell>
        </row>
        <row r="260">
          <cell r="F260">
            <v>301.60159090909093</v>
          </cell>
          <cell r="AH260">
            <v>20.1</v>
          </cell>
        </row>
        <row r="261">
          <cell r="F261">
            <v>301.60159090909093</v>
          </cell>
          <cell r="AH261">
            <v>21.000000000000004</v>
          </cell>
        </row>
        <row r="262">
          <cell r="F262">
            <v>301.60159090909093</v>
          </cell>
          <cell r="AH262">
            <v>21.400000000000002</v>
          </cell>
        </row>
        <row r="263">
          <cell r="F263">
            <v>301.60159090909093</v>
          </cell>
          <cell r="AH263">
            <v>21.500000000000004</v>
          </cell>
        </row>
        <row r="264">
          <cell r="F264">
            <v>301.8193181818182</v>
          </cell>
          <cell r="AH264">
            <v>20.1</v>
          </cell>
        </row>
        <row r="265">
          <cell r="F265">
            <v>301.8193181818182</v>
          </cell>
          <cell r="AH265">
            <v>21.200000000000003</v>
          </cell>
        </row>
        <row r="266">
          <cell r="F266">
            <v>302.14590909090913</v>
          </cell>
          <cell r="AH266">
            <v>19.900000000000002</v>
          </cell>
        </row>
        <row r="267">
          <cell r="F267">
            <v>302.14590909090913</v>
          </cell>
          <cell r="AH267">
            <v>20.000000000000004</v>
          </cell>
        </row>
        <row r="268">
          <cell r="F268">
            <v>302.14590909090913</v>
          </cell>
          <cell r="AH268">
            <v>20.500000000000004</v>
          </cell>
        </row>
        <row r="269">
          <cell r="F269">
            <v>302.14590909090913</v>
          </cell>
          <cell r="AH269">
            <v>20.500000000000004</v>
          </cell>
        </row>
        <row r="270">
          <cell r="F270">
            <v>302.14590909090913</v>
          </cell>
          <cell r="AH270">
            <v>20.500000000000004</v>
          </cell>
        </row>
        <row r="271">
          <cell r="F271">
            <v>302.14590909090913</v>
          </cell>
          <cell r="AH271">
            <v>20.500000000000004</v>
          </cell>
        </row>
        <row r="272">
          <cell r="F272">
            <v>302.14590909090913</v>
          </cell>
          <cell r="AH272">
            <v>21.000000000000004</v>
          </cell>
        </row>
        <row r="273">
          <cell r="F273">
            <v>302.14590909090913</v>
          </cell>
          <cell r="AH273">
            <v>21.1</v>
          </cell>
        </row>
        <row r="274">
          <cell r="F274">
            <v>302.14590909090913</v>
          </cell>
          <cell r="AH274">
            <v>21.200000000000003</v>
          </cell>
        </row>
        <row r="275">
          <cell r="F275">
            <v>302.14590909090913</v>
          </cell>
          <cell r="AH275">
            <v>21.200000000000003</v>
          </cell>
        </row>
        <row r="276">
          <cell r="F276">
            <v>302.14590909090913</v>
          </cell>
          <cell r="AH276">
            <v>21.200000000000003</v>
          </cell>
        </row>
        <row r="277">
          <cell r="F277">
            <v>302.14590909090913</v>
          </cell>
          <cell r="AH277">
            <v>21.200000000000003</v>
          </cell>
        </row>
        <row r="278">
          <cell r="F278">
            <v>302.14590909090913</v>
          </cell>
          <cell r="AH278">
            <v>21.200000000000003</v>
          </cell>
        </row>
        <row r="279">
          <cell r="F279">
            <v>302.14590909090913</v>
          </cell>
          <cell r="AH279">
            <v>21.300000000000004</v>
          </cell>
        </row>
        <row r="280">
          <cell r="F280">
            <v>302.14590909090913</v>
          </cell>
          <cell r="AH280">
            <v>21.400000000000002</v>
          </cell>
        </row>
        <row r="281">
          <cell r="F281">
            <v>302.14590909090913</v>
          </cell>
          <cell r="AH281">
            <v>21.500000000000004</v>
          </cell>
        </row>
        <row r="282">
          <cell r="F282">
            <v>302.14590909090913</v>
          </cell>
          <cell r="AH282">
            <v>21.900000000000002</v>
          </cell>
        </row>
        <row r="283">
          <cell r="F283">
            <v>302.6902272727273</v>
          </cell>
          <cell r="AH283">
            <v>20.700000000000003</v>
          </cell>
        </row>
        <row r="284">
          <cell r="F284">
            <v>302.6902272727273</v>
          </cell>
          <cell r="AH284">
            <v>20.800000000000004</v>
          </cell>
        </row>
        <row r="285">
          <cell r="F285">
            <v>302.6902272727273</v>
          </cell>
          <cell r="AH285">
            <v>21.200000000000003</v>
          </cell>
        </row>
        <row r="286">
          <cell r="F286">
            <v>302.6902272727273</v>
          </cell>
          <cell r="AH286">
            <v>21.400000000000002</v>
          </cell>
        </row>
        <row r="287">
          <cell r="F287">
            <v>302.6902272727273</v>
          </cell>
          <cell r="AH287">
            <v>22.400000000000002</v>
          </cell>
        </row>
        <row r="288">
          <cell r="F288">
            <v>302.96238636363637</v>
          </cell>
          <cell r="AH288">
            <v>21.200000000000003</v>
          </cell>
        </row>
        <row r="289">
          <cell r="F289">
            <v>303.23454545454547</v>
          </cell>
          <cell r="AH289">
            <v>20.200000000000003</v>
          </cell>
        </row>
        <row r="290">
          <cell r="F290">
            <v>303.23454545454547</v>
          </cell>
          <cell r="AH290">
            <v>20.900000000000002</v>
          </cell>
        </row>
        <row r="291">
          <cell r="F291">
            <v>303.23454545454547</v>
          </cell>
          <cell r="AH291">
            <v>21.1</v>
          </cell>
        </row>
        <row r="292">
          <cell r="F292">
            <v>303.23454545454547</v>
          </cell>
          <cell r="AH292">
            <v>21.300000000000004</v>
          </cell>
        </row>
        <row r="293">
          <cell r="F293">
            <v>303.23454545454547</v>
          </cell>
          <cell r="AH293">
            <v>21.700000000000003</v>
          </cell>
        </row>
        <row r="294">
          <cell r="F294">
            <v>304.1942105263158</v>
          </cell>
          <cell r="AH294">
            <v>20.200000000000003</v>
          </cell>
        </row>
        <row r="295">
          <cell r="F295">
            <v>304.1942105263158</v>
          </cell>
          <cell r="AH295">
            <v>21.200000000000003</v>
          </cell>
        </row>
        <row r="296">
          <cell r="F296">
            <v>304.1942105263158</v>
          </cell>
          <cell r="AH296">
            <v>21.400000000000002</v>
          </cell>
        </row>
        <row r="297">
          <cell r="F297">
            <v>304.631052631579</v>
          </cell>
          <cell r="AH297">
            <v>20.1</v>
          </cell>
        </row>
        <row r="298">
          <cell r="F298">
            <v>304.631052631579</v>
          </cell>
          <cell r="AH298">
            <v>21.500000000000004</v>
          </cell>
        </row>
        <row r="299">
          <cell r="F299">
            <v>304.631052631579</v>
          </cell>
          <cell r="AH299">
            <v>21.500000000000004</v>
          </cell>
        </row>
        <row r="300">
          <cell r="F300">
            <v>304.631052631579</v>
          </cell>
          <cell r="AH300">
            <v>22.000000000000004</v>
          </cell>
        </row>
        <row r="301">
          <cell r="F301">
            <v>304.80578947368423</v>
          </cell>
          <cell r="AH301">
            <v>19.1</v>
          </cell>
        </row>
        <row r="302">
          <cell r="F302">
            <v>304.80578947368423</v>
          </cell>
          <cell r="AH302">
            <v>20.300000000000004</v>
          </cell>
        </row>
        <row r="303">
          <cell r="F303">
            <v>304.98052631578946</v>
          </cell>
          <cell r="AH303">
            <v>20.000000000000004</v>
          </cell>
        </row>
        <row r="304">
          <cell r="F304">
            <v>304.98052631578946</v>
          </cell>
          <cell r="AH304">
            <v>20.200000000000003</v>
          </cell>
        </row>
        <row r="305">
          <cell r="F305">
            <v>304.98052631578946</v>
          </cell>
          <cell r="AH305">
            <v>21.1</v>
          </cell>
        </row>
        <row r="306">
          <cell r="F306">
            <v>305.94157894736844</v>
          </cell>
          <cell r="AH306">
            <v>20.800000000000004</v>
          </cell>
        </row>
        <row r="307">
          <cell r="F307">
            <v>305.94157894736844</v>
          </cell>
          <cell r="AH307">
            <v>21.300000000000004</v>
          </cell>
        </row>
        <row r="308">
          <cell r="F308">
            <v>306.99</v>
          </cell>
          <cell r="AH308">
            <v>20.300000000000004</v>
          </cell>
        </row>
        <row r="309">
          <cell r="F309">
            <v>306.99</v>
          </cell>
          <cell r="AH309">
            <v>20.6</v>
          </cell>
        </row>
        <row r="310">
          <cell r="F310">
            <v>308.40166666666664</v>
          </cell>
          <cell r="AH310">
            <v>17.04</v>
          </cell>
        </row>
        <row r="311">
          <cell r="F311">
            <v>308.4434740600714</v>
          </cell>
          <cell r="AH311">
            <v>18.37</v>
          </cell>
        </row>
        <row r="312">
          <cell r="F312">
            <v>308.44970069313166</v>
          </cell>
          <cell r="AH312">
            <v>18.8</v>
          </cell>
        </row>
        <row r="313">
          <cell r="F313">
            <v>308.47460722537284</v>
          </cell>
          <cell r="AH313">
            <v>19.345</v>
          </cell>
        </row>
        <row r="314">
          <cell r="F314">
            <v>308.4826128964503</v>
          </cell>
          <cell r="AH314">
            <v>19.2</v>
          </cell>
        </row>
        <row r="315">
          <cell r="F315">
            <v>308.4957777777778</v>
          </cell>
          <cell r="AH315">
            <v>18.93</v>
          </cell>
        </row>
        <row r="316">
          <cell r="F316">
            <v>308.4957777777778</v>
          </cell>
          <cell r="AH316">
            <v>18.95</v>
          </cell>
        </row>
        <row r="317">
          <cell r="F317">
            <v>308.4957777777778</v>
          </cell>
          <cell r="AH317">
            <v>19.38</v>
          </cell>
        </row>
        <row r="318">
          <cell r="F318">
            <v>308.4957777777778</v>
          </cell>
          <cell r="AH318">
            <v>19.49</v>
          </cell>
        </row>
        <row r="319">
          <cell r="F319">
            <v>308.4957777777778</v>
          </cell>
          <cell r="AH319">
            <v>19.88</v>
          </cell>
        </row>
        <row r="320">
          <cell r="F320">
            <v>308.4957777777778</v>
          </cell>
          <cell r="AH320">
            <v>20.500000000000004</v>
          </cell>
        </row>
        <row r="321">
          <cell r="F321">
            <v>308.4957777777778</v>
          </cell>
          <cell r="AH321">
            <v>21.03</v>
          </cell>
        </row>
        <row r="322">
          <cell r="F322">
            <v>308.4957777777778</v>
          </cell>
          <cell r="AH322">
            <v>22.86</v>
          </cell>
        </row>
        <row r="323">
          <cell r="F323">
            <v>308.52726476662536</v>
          </cell>
          <cell r="AH323">
            <v>18.59</v>
          </cell>
        </row>
        <row r="324">
          <cell r="F324">
            <v>308.53426187525815</v>
          </cell>
          <cell r="AH324">
            <v>18.17</v>
          </cell>
        </row>
        <row r="325">
          <cell r="F325">
            <v>308.55787711689385</v>
          </cell>
          <cell r="AH325">
            <v>18.52</v>
          </cell>
        </row>
        <row r="326">
          <cell r="F326">
            <v>308.58988888888894</v>
          </cell>
          <cell r="AH326">
            <v>18.89</v>
          </cell>
        </row>
        <row r="327">
          <cell r="F327">
            <v>310.37800000000004</v>
          </cell>
          <cell r="AH327">
            <v>20.200000000000003</v>
          </cell>
        </row>
        <row r="328">
          <cell r="F328">
            <v>310.37800000000004</v>
          </cell>
          <cell r="AH328">
            <v>20.6</v>
          </cell>
        </row>
        <row r="329">
          <cell r="F329">
            <v>310.37800000000004</v>
          </cell>
          <cell r="AH329">
            <v>20.800000000000004</v>
          </cell>
        </row>
        <row r="330">
          <cell r="F330">
            <v>310.37800000000004</v>
          </cell>
          <cell r="AH330">
            <v>21.400000000000002</v>
          </cell>
        </row>
        <row r="331">
          <cell r="F331">
            <v>311.3191111111111</v>
          </cell>
          <cell r="AH331">
            <v>19.6</v>
          </cell>
        </row>
        <row r="332">
          <cell r="F332">
            <v>311.3191111111111</v>
          </cell>
          <cell r="AH332">
            <v>20.200000000000003</v>
          </cell>
        </row>
        <row r="333">
          <cell r="F333">
            <v>311.3191111111111</v>
          </cell>
          <cell r="AH333">
            <v>20.200000000000003</v>
          </cell>
        </row>
        <row r="334">
          <cell r="F334">
            <v>311.3191111111111</v>
          </cell>
          <cell r="AH334">
            <v>20.800000000000004</v>
          </cell>
        </row>
        <row r="335">
          <cell r="F335">
            <v>311.3191111111111</v>
          </cell>
          <cell r="AH335">
            <v>21.000000000000004</v>
          </cell>
        </row>
        <row r="336">
          <cell r="F336">
            <v>311.3191111111111</v>
          </cell>
          <cell r="AH336">
            <v>21.1</v>
          </cell>
        </row>
        <row r="337">
          <cell r="F337">
            <v>313.20133333333337</v>
          </cell>
          <cell r="AH337">
            <v>19.900000000000002</v>
          </cell>
        </row>
        <row r="338">
          <cell r="F338">
            <v>313.20133333333337</v>
          </cell>
          <cell r="AH338">
            <v>20.900000000000002</v>
          </cell>
        </row>
        <row r="339">
          <cell r="F339">
            <v>313.20133333333337</v>
          </cell>
          <cell r="AH339">
            <v>21.400000000000002</v>
          </cell>
        </row>
        <row r="340">
          <cell r="F340">
            <v>313.20133333333337</v>
          </cell>
          <cell r="AH340">
            <v>21.400000000000002</v>
          </cell>
        </row>
        <row r="341">
          <cell r="F341">
            <v>313.20133333333337</v>
          </cell>
          <cell r="AH341">
            <v>21.6</v>
          </cell>
        </row>
        <row r="342">
          <cell r="F342">
            <v>324.34011029411766</v>
          </cell>
          <cell r="AH342">
            <v>22.360000000000003</v>
          </cell>
        </row>
        <row r="343">
          <cell r="F343">
            <v>324.35045036764706</v>
          </cell>
          <cell r="AH343">
            <v>22.693333333333335</v>
          </cell>
        </row>
        <row r="344">
          <cell r="F344">
            <v>324.37595588235297</v>
          </cell>
          <cell r="AH344">
            <v>22.42</v>
          </cell>
        </row>
        <row r="345">
          <cell r="F345">
            <v>324.3835386029412</v>
          </cell>
          <cell r="AH345">
            <v>22.590000000000003</v>
          </cell>
        </row>
        <row r="346">
          <cell r="F346">
            <v>324.4344117647059</v>
          </cell>
          <cell r="AH346">
            <v>22.430000000000003</v>
          </cell>
        </row>
        <row r="347">
          <cell r="F347">
            <v>324.47935661764706</v>
          </cell>
          <cell r="AH347">
            <v>22.44</v>
          </cell>
        </row>
        <row r="348">
          <cell r="F348">
            <v>324.49038602941175</v>
          </cell>
          <cell r="AH348">
            <v>22.340000000000003</v>
          </cell>
        </row>
        <row r="349">
          <cell r="F349">
            <v>324.5289889705882</v>
          </cell>
          <cell r="AH349">
            <v>22.970000000000002</v>
          </cell>
        </row>
        <row r="350">
          <cell r="F350">
            <v>324.55035845588236</v>
          </cell>
          <cell r="AH350">
            <v>22.483333333333334</v>
          </cell>
        </row>
        <row r="351">
          <cell r="F351">
            <v>324.56828125</v>
          </cell>
          <cell r="AH351">
            <v>21.830000000000002</v>
          </cell>
        </row>
        <row r="352">
          <cell r="F352">
            <v>324.57793198529413</v>
          </cell>
          <cell r="AH352">
            <v>22.960000000000004</v>
          </cell>
        </row>
        <row r="353">
          <cell r="F353">
            <v>324.60826286764706</v>
          </cell>
          <cell r="AH353">
            <v>21.295</v>
          </cell>
        </row>
        <row r="354">
          <cell r="F354">
            <v>324.61929227941175</v>
          </cell>
          <cell r="AH354">
            <v>22.250000000000004</v>
          </cell>
        </row>
        <row r="355">
          <cell r="F355">
            <v>325.1094117647059</v>
          </cell>
          <cell r="AH355">
            <v>23.800000000000004</v>
          </cell>
        </row>
        <row r="356">
          <cell r="F356">
            <v>325.22935661764706</v>
          </cell>
          <cell r="AH356">
            <v>22.320000000000004</v>
          </cell>
        </row>
        <row r="357">
          <cell r="F357">
            <v>325.33</v>
          </cell>
          <cell r="AH357">
            <v>22.320000000000004</v>
          </cell>
        </row>
        <row r="358">
          <cell r="F358">
            <v>325.5505882352941</v>
          </cell>
          <cell r="AH358">
            <v>23.495000000000005</v>
          </cell>
        </row>
        <row r="359">
          <cell r="F359">
            <v>325.63882352941175</v>
          </cell>
          <cell r="AH359">
            <v>23.590000000000003</v>
          </cell>
        </row>
        <row r="360">
          <cell r="F360">
            <v>325.7782922201138</v>
          </cell>
          <cell r="AH360">
            <v>22.130000000000003</v>
          </cell>
        </row>
        <row r="361">
          <cell r="F361">
            <v>325.84819541375873</v>
          </cell>
          <cell r="AH361">
            <v>23.270000000000003</v>
          </cell>
        </row>
        <row r="362">
          <cell r="F362">
            <v>325.8978368121442</v>
          </cell>
          <cell r="AH362">
            <v>22.210000000000004</v>
          </cell>
        </row>
        <row r="363">
          <cell r="F363">
            <v>326.11700189753316</v>
          </cell>
          <cell r="AH363">
            <v>22.630000000000003</v>
          </cell>
        </row>
        <row r="364">
          <cell r="F364">
            <v>326.26693918245263</v>
          </cell>
          <cell r="AH364">
            <v>23.400000000000002</v>
          </cell>
        </row>
        <row r="365">
          <cell r="F365">
            <v>326.3901879927229</v>
          </cell>
          <cell r="AH365">
            <v>22.983333333333338</v>
          </cell>
        </row>
        <row r="366">
          <cell r="F366">
            <v>326.5752561669829</v>
          </cell>
          <cell r="AH366">
            <v>22.705000000000002</v>
          </cell>
        </row>
        <row r="367">
          <cell r="F367">
            <v>326.76943170488533</v>
          </cell>
          <cell r="AH367">
            <v>21.900000000000002</v>
          </cell>
        </row>
        <row r="368">
          <cell r="F368">
            <v>327.1211764705882</v>
          </cell>
          <cell r="AH368">
            <v>22.94333333333334</v>
          </cell>
        </row>
        <row r="369">
          <cell r="F369">
            <v>327.17358288770055</v>
          </cell>
          <cell r="AH369">
            <v>21.92</v>
          </cell>
        </row>
        <row r="370">
          <cell r="F370">
            <v>327.24844919786096</v>
          </cell>
          <cell r="AH370">
            <v>22.1</v>
          </cell>
        </row>
        <row r="371">
          <cell r="F371">
            <v>327.36823529411765</v>
          </cell>
          <cell r="AH371">
            <v>20.950000000000003</v>
          </cell>
        </row>
        <row r="372">
          <cell r="F372">
            <v>327.4917647058823</v>
          </cell>
          <cell r="AH372">
            <v>22.630000000000003</v>
          </cell>
        </row>
        <row r="373">
          <cell r="F373">
            <v>327.5104812834224</v>
          </cell>
          <cell r="AH373">
            <v>20.833333333333336</v>
          </cell>
        </row>
        <row r="374">
          <cell r="F374">
            <v>327.5923119015048</v>
          </cell>
          <cell r="AH374">
            <v>22.366666666666667</v>
          </cell>
        </row>
        <row r="375">
          <cell r="F375">
            <v>327.615294117647</v>
          </cell>
          <cell r="AH375">
            <v>21.490000000000002</v>
          </cell>
        </row>
        <row r="376">
          <cell r="F376">
            <v>327.7406672519754</v>
          </cell>
          <cell r="AH376">
            <v>23.33666666666667</v>
          </cell>
        </row>
        <row r="377">
          <cell r="F377">
            <v>327.9945006839945</v>
          </cell>
          <cell r="AH377">
            <v>22.180000000000003</v>
          </cell>
        </row>
        <row r="378">
          <cell r="F378">
            <v>328.10941176470584</v>
          </cell>
          <cell r="AH378">
            <v>21.020000000000003</v>
          </cell>
        </row>
        <row r="379">
          <cell r="F379">
            <v>328.5047058823529</v>
          </cell>
          <cell r="AH379">
            <v>22.10333333333333</v>
          </cell>
        </row>
        <row r="380">
          <cell r="F380">
            <v>328.85356484762576</v>
          </cell>
          <cell r="AH380">
            <v>21.796666666666667</v>
          </cell>
        </row>
        <row r="381">
          <cell r="F381">
            <v>329.13882352941175</v>
          </cell>
          <cell r="AH381">
            <v>20.175000000000004</v>
          </cell>
        </row>
        <row r="382">
          <cell r="F382">
            <v>330.85992204110556</v>
          </cell>
          <cell r="AH382">
            <v>21.67</v>
          </cell>
        </row>
        <row r="383">
          <cell r="F383">
            <v>334.0942019640908</v>
          </cell>
          <cell r="AH383">
            <v>21.490000000000002</v>
          </cell>
        </row>
        <row r="384">
          <cell r="F384">
            <v>334.2477581589128</v>
          </cell>
          <cell r="AH384">
            <v>21.050000000000004</v>
          </cell>
        </row>
        <row r="385">
          <cell r="F385">
            <v>334.51690290574055</v>
          </cell>
          <cell r="AH385">
            <v>21.25666666666667</v>
          </cell>
        </row>
        <row r="386">
          <cell r="F386">
            <v>335.5305429864253</v>
          </cell>
          <cell r="AH386">
            <v>20.795</v>
          </cell>
        </row>
        <row r="387">
          <cell r="F387">
            <v>336.9548901488306</v>
          </cell>
          <cell r="AH387">
            <v>22.006666666666675</v>
          </cell>
        </row>
        <row r="388">
          <cell r="F388">
            <v>339.63667611622964</v>
          </cell>
          <cell r="AH388">
            <v>21.060000000000002</v>
          </cell>
        </row>
        <row r="389">
          <cell r="F389">
            <v>344.4624567474049</v>
          </cell>
          <cell r="AH389">
            <v>20.90666666666667</v>
          </cell>
        </row>
        <row r="390">
          <cell r="F390">
            <v>344.87834868887313</v>
          </cell>
          <cell r="AH390">
            <v>21.660000000000004</v>
          </cell>
        </row>
        <row r="391">
          <cell r="F391">
            <v>345.92058823529413</v>
          </cell>
          <cell r="AH391">
            <v>20.617500000000003</v>
          </cell>
        </row>
        <row r="392">
          <cell r="F392">
            <v>346.0683990031367</v>
          </cell>
          <cell r="AH392">
            <v>20.860000000000003</v>
          </cell>
        </row>
        <row r="393">
          <cell r="F393">
            <v>346.2162097709792</v>
          </cell>
          <cell r="AH393">
            <v>20.950000000000003</v>
          </cell>
        </row>
        <row r="394">
          <cell r="F394">
            <v>346.3640205388218</v>
          </cell>
          <cell r="AH394">
            <v>20.95666666666667</v>
          </cell>
        </row>
        <row r="395">
          <cell r="F395">
            <v>346.4264705882353</v>
          </cell>
          <cell r="AH395">
            <v>19.84666666666667</v>
          </cell>
        </row>
        <row r="396">
          <cell r="F396">
            <v>346.4379259227431</v>
          </cell>
          <cell r="AH396">
            <v>19.885</v>
          </cell>
        </row>
        <row r="397">
          <cell r="F397">
            <v>346.5038408304498</v>
          </cell>
          <cell r="AH397">
            <v>20.900000000000002</v>
          </cell>
        </row>
        <row r="398">
          <cell r="F398">
            <v>346.5303076526447</v>
          </cell>
          <cell r="AH398">
            <v>21.243333333333336</v>
          </cell>
        </row>
        <row r="399">
          <cell r="F399">
            <v>346.60421303656597</v>
          </cell>
          <cell r="AH399">
            <v>20.380000000000003</v>
          </cell>
        </row>
        <row r="400">
          <cell r="F400">
            <v>346.62638465174234</v>
          </cell>
          <cell r="AH400">
            <v>21.507500000000004</v>
          </cell>
        </row>
        <row r="401">
          <cell r="F401">
            <v>346.6936385511107</v>
          </cell>
          <cell r="AH401">
            <v>21.35666666666667</v>
          </cell>
        </row>
        <row r="402">
          <cell r="F402">
            <v>346.73083414349605</v>
          </cell>
          <cell r="AH402">
            <v>21.665000000000003</v>
          </cell>
        </row>
        <row r="403">
          <cell r="F403">
            <v>346.78167160389336</v>
          </cell>
          <cell r="AH403">
            <v>22.200000000000003</v>
          </cell>
        </row>
        <row r="404">
          <cell r="F404">
            <v>346.9570528840086</v>
          </cell>
          <cell r="AH404">
            <v>20.936666666666667</v>
          </cell>
        </row>
        <row r="405">
          <cell r="F405">
            <v>346.9883068594629</v>
          </cell>
          <cell r="AH405">
            <v>19.925000000000004</v>
          </cell>
        </row>
        <row r="406">
          <cell r="F406">
            <v>347.02739186963686</v>
          </cell>
          <cell r="AH406">
            <v>19.81333333333334</v>
          </cell>
        </row>
        <row r="407">
          <cell r="F407">
            <v>347.11236986881084</v>
          </cell>
          <cell r="AH407">
            <v>19.87666666666667</v>
          </cell>
        </row>
        <row r="408">
          <cell r="F408">
            <v>347.17437579348285</v>
          </cell>
          <cell r="AH408">
            <v>20.700000000000003</v>
          </cell>
        </row>
        <row r="409">
          <cell r="F409">
            <v>347.32691278556103</v>
          </cell>
          <cell r="AH409">
            <v>20.85</v>
          </cell>
        </row>
        <row r="410">
          <cell r="F410">
            <v>347.33619488567564</v>
          </cell>
          <cell r="AH410">
            <v>20.27666666666667</v>
          </cell>
        </row>
        <row r="411">
          <cell r="F411">
            <v>347.3397249259416</v>
          </cell>
          <cell r="AH411">
            <v>21.400000000000002</v>
          </cell>
        </row>
        <row r="412">
          <cell r="F412">
            <v>347.34489208633096</v>
          </cell>
          <cell r="AH412">
            <v>20.040000000000003</v>
          </cell>
        </row>
        <row r="413">
          <cell r="F413">
            <v>347.53239050864573</v>
          </cell>
          <cell r="AH413">
            <v>20.83333333333334</v>
          </cell>
        </row>
        <row r="414">
          <cell r="F414">
            <v>347.6840829118883</v>
          </cell>
          <cell r="AH414">
            <v>20.473333333333336</v>
          </cell>
        </row>
        <row r="415">
          <cell r="F415">
            <v>347.91844688954717</v>
          </cell>
          <cell r="AH415">
            <v>20.450000000000003</v>
          </cell>
        </row>
        <row r="416">
          <cell r="F416">
            <v>347.984441499432</v>
          </cell>
          <cell r="AH416">
            <v>20.796666666666667</v>
          </cell>
        </row>
        <row r="417">
          <cell r="F417">
            <v>348.0152631578947</v>
          </cell>
          <cell r="AH417">
            <v>20.802500000000002</v>
          </cell>
        </row>
        <row r="418">
          <cell r="F418">
            <v>348.03197093810104</v>
          </cell>
          <cell r="AH418">
            <v>20.470000000000002</v>
          </cell>
        </row>
        <row r="419">
          <cell r="F419">
            <v>348.04608481635745</v>
          </cell>
          <cell r="AH419">
            <v>21.0925</v>
          </cell>
        </row>
        <row r="420">
          <cell r="F420">
            <v>348.0837960220059</v>
          </cell>
          <cell r="AH420">
            <v>20.700000000000003</v>
          </cell>
        </row>
        <row r="421">
          <cell r="F421">
            <v>348.15820313161237</v>
          </cell>
          <cell r="AH421">
            <v>20.700000000000003</v>
          </cell>
        </row>
        <row r="422">
          <cell r="F422">
            <v>348.2904824375793</v>
          </cell>
          <cell r="AH422">
            <v>21.400000000000002</v>
          </cell>
        </row>
        <row r="423">
          <cell r="F423">
            <v>348.5385061362675</v>
          </cell>
          <cell r="AH423">
            <v>21.700000000000003</v>
          </cell>
        </row>
        <row r="424">
          <cell r="F424">
            <v>348.57984341938214</v>
          </cell>
          <cell r="AH424">
            <v>21.200000000000003</v>
          </cell>
        </row>
        <row r="425">
          <cell r="F425">
            <v>348.6581693852838</v>
          </cell>
          <cell r="AH425">
            <v>20.50666666666667</v>
          </cell>
        </row>
        <row r="426">
          <cell r="F426">
            <v>348.9016910036328</v>
          </cell>
          <cell r="AH426">
            <v>20.293333333333337</v>
          </cell>
        </row>
        <row r="427">
          <cell r="F427">
            <v>349.14521262198167</v>
          </cell>
          <cell r="AH427">
            <v>20.355000000000004</v>
          </cell>
        </row>
        <row r="428">
          <cell r="F428">
            <v>349.4033518245644</v>
          </cell>
          <cell r="AH428">
            <v>19.490000000000002</v>
          </cell>
        </row>
        <row r="429">
          <cell r="F429">
            <v>349.54093525179854</v>
          </cell>
          <cell r="AH429">
            <v>20.300000000000004</v>
          </cell>
        </row>
        <row r="430">
          <cell r="F430">
            <v>349.56267825343684</v>
          </cell>
          <cell r="AH430">
            <v>20.220000000000002</v>
          </cell>
        </row>
        <row r="431">
          <cell r="F431">
            <v>349.8409485334809</v>
          </cell>
          <cell r="AH431">
            <v>20.240000000000002</v>
          </cell>
        </row>
        <row r="432">
          <cell r="F432">
            <v>349.93825013835084</v>
          </cell>
          <cell r="AH432">
            <v>19.660000000000004</v>
          </cell>
        </row>
        <row r="433">
          <cell r="F433">
            <v>349.99230658550084</v>
          </cell>
          <cell r="AH433">
            <v>19.480000000000004</v>
          </cell>
        </row>
        <row r="434">
          <cell r="F434">
            <v>350.0064964028777</v>
          </cell>
          <cell r="AH434">
            <v>20.32666666666667</v>
          </cell>
        </row>
        <row r="435">
          <cell r="F435">
            <v>350.07136413945767</v>
          </cell>
          <cell r="AH435">
            <v>20.146666666666672</v>
          </cell>
        </row>
        <row r="436">
          <cell r="F436">
            <v>350.1727199778639</v>
          </cell>
          <cell r="AH436">
            <v>20.242000000000004</v>
          </cell>
        </row>
        <row r="437">
          <cell r="F437">
            <v>350.181227355465</v>
          </cell>
          <cell r="AH437">
            <v>20.070000000000004</v>
          </cell>
        </row>
        <row r="438">
          <cell r="F438">
            <v>350.20853237410074</v>
          </cell>
          <cell r="AH438">
            <v>22.44666666666667</v>
          </cell>
        </row>
        <row r="439">
          <cell r="F439">
            <v>350.2211455451024</v>
          </cell>
          <cell r="AH439">
            <v>22.040000000000003</v>
          </cell>
        </row>
        <row r="440">
          <cell r="F440">
            <v>350.2571831765357</v>
          </cell>
          <cell r="AH440">
            <v>20.080000000000002</v>
          </cell>
        </row>
        <row r="441">
          <cell r="F441">
            <v>350.3071853901494</v>
          </cell>
          <cell r="AH441">
            <v>20.200000000000003</v>
          </cell>
        </row>
        <row r="442">
          <cell r="F442">
            <v>350.4034775071509</v>
          </cell>
          <cell r="AH442">
            <v>19.720000000000002</v>
          </cell>
        </row>
        <row r="443">
          <cell r="F443">
            <v>350.4193525179856</v>
          </cell>
          <cell r="AH443">
            <v>21.590000000000003</v>
          </cell>
        </row>
        <row r="444">
          <cell r="F444">
            <v>350.4288123962369</v>
          </cell>
          <cell r="AH444">
            <v>20.250000000000004</v>
          </cell>
        </row>
        <row r="445">
          <cell r="F445">
            <v>350.5571964582181</v>
          </cell>
          <cell r="AH445">
            <v>20.593333333333337</v>
          </cell>
        </row>
        <row r="446">
          <cell r="F446">
            <v>350.6078743774212</v>
          </cell>
          <cell r="AH446">
            <v>20.315</v>
          </cell>
        </row>
        <row r="447">
          <cell r="F447">
            <v>350.66796117822724</v>
          </cell>
          <cell r="AH447">
            <v>21.34666666666667</v>
          </cell>
        </row>
        <row r="448">
          <cell r="F448">
            <v>350.66868788046486</v>
          </cell>
          <cell r="AH448">
            <v>19.553333333333335</v>
          </cell>
        </row>
        <row r="449">
          <cell r="F449">
            <v>350.6818381507812</v>
          </cell>
          <cell r="AH449">
            <v>21.240000000000002</v>
          </cell>
        </row>
        <row r="450">
          <cell r="F450">
            <v>350.78085500830105</v>
          </cell>
          <cell r="AH450">
            <v>19.433333333333334</v>
          </cell>
        </row>
        <row r="451">
          <cell r="F451">
            <v>350.82545157719983</v>
          </cell>
          <cell r="AH451">
            <v>19.540000000000003</v>
          </cell>
        </row>
        <row r="452">
          <cell r="F452">
            <v>350.84797781052265</v>
          </cell>
          <cell r="AH452">
            <v>20.1</v>
          </cell>
        </row>
        <row r="453">
          <cell r="F453">
            <v>350.85856115107913</v>
          </cell>
          <cell r="AH453">
            <v>20.61666666666667</v>
          </cell>
        </row>
        <row r="454">
          <cell r="F454">
            <v>350.8596100075164</v>
          </cell>
          <cell r="AH454">
            <v>18.376666666666672</v>
          </cell>
        </row>
        <row r="455">
          <cell r="F455">
            <v>350.9277856759369</v>
          </cell>
          <cell r="AH455">
            <v>18.045</v>
          </cell>
        </row>
        <row r="456">
          <cell r="F456">
            <v>350.9576646375208</v>
          </cell>
          <cell r="AH456">
            <v>19.810000000000002</v>
          </cell>
        </row>
        <row r="457">
          <cell r="F457">
            <v>350.99281477504564</v>
          </cell>
          <cell r="AH457">
            <v>18.790000000000003</v>
          </cell>
        </row>
        <row r="458">
          <cell r="F458">
            <v>351.00929547486277</v>
          </cell>
          <cell r="AH458">
            <v>19.840000000000003</v>
          </cell>
        </row>
        <row r="459">
          <cell r="F459">
            <v>351.020730492529</v>
          </cell>
          <cell r="AH459">
            <v>20.943333333333335</v>
          </cell>
        </row>
        <row r="460">
          <cell r="F460">
            <v>351.07022796220855</v>
          </cell>
          <cell r="AH460">
            <v>20.400000000000002</v>
          </cell>
        </row>
        <row r="461">
          <cell r="F461">
            <v>351.08721185439714</v>
          </cell>
          <cell r="AH461">
            <v>18.130000000000003</v>
          </cell>
        </row>
        <row r="462">
          <cell r="F462">
            <v>351.0877134813888</v>
          </cell>
          <cell r="AH462">
            <v>19.900000000000002</v>
          </cell>
        </row>
        <row r="463">
          <cell r="F463">
            <v>351.11082457111235</v>
          </cell>
          <cell r="AH463">
            <v>20.90333333333334</v>
          </cell>
        </row>
        <row r="464">
          <cell r="F464">
            <v>351.17389042612064</v>
          </cell>
          <cell r="AH464">
            <v>21.043333333333337</v>
          </cell>
        </row>
        <row r="465">
          <cell r="F465">
            <v>351.22356319123804</v>
          </cell>
          <cell r="AH465">
            <v>17.70666666666667</v>
          </cell>
        </row>
        <row r="466">
          <cell r="F466">
            <v>351.28649457747235</v>
          </cell>
          <cell r="AH466">
            <v>17.926666666666673</v>
          </cell>
        </row>
        <row r="467">
          <cell r="F467">
            <v>351.29101272827893</v>
          </cell>
          <cell r="AH467">
            <v>20.245000000000005</v>
          </cell>
        </row>
        <row r="468">
          <cell r="F468">
            <v>351.34506917542893</v>
          </cell>
          <cell r="AH468">
            <v>19.966666666666672</v>
          </cell>
        </row>
        <row r="469">
          <cell r="F469">
            <v>351.3550578667501</v>
          </cell>
          <cell r="AH469">
            <v>20.700000000000003</v>
          </cell>
        </row>
        <row r="470">
          <cell r="F470">
            <v>351.3856115107914</v>
          </cell>
          <cell r="AH470">
            <v>20.62333333333334</v>
          </cell>
        </row>
        <row r="471">
          <cell r="F471">
            <v>351.39557564694513</v>
          </cell>
          <cell r="AH471">
            <v>19.87666666666667</v>
          </cell>
        </row>
        <row r="472">
          <cell r="F472">
            <v>351.4036031897374</v>
          </cell>
          <cell r="AH472">
            <v>20.750000000000004</v>
          </cell>
        </row>
        <row r="473">
          <cell r="F473">
            <v>351.4126397343664</v>
          </cell>
          <cell r="AH473">
            <v>20.846666666666664</v>
          </cell>
        </row>
        <row r="474">
          <cell r="F474">
            <v>351.43031203439614</v>
          </cell>
          <cell r="AH474">
            <v>20.070000000000004</v>
          </cell>
        </row>
        <row r="475">
          <cell r="F475">
            <v>351.4531820697288</v>
          </cell>
          <cell r="AH475">
            <v>20.802500000000002</v>
          </cell>
        </row>
        <row r="476">
          <cell r="F476">
            <v>351.4712008854455</v>
          </cell>
          <cell r="AH476">
            <v>21.172500000000003</v>
          </cell>
        </row>
        <row r="477">
          <cell r="F477">
            <v>351.4815818747987</v>
          </cell>
          <cell r="AH477">
            <v>19.803333333333335</v>
          </cell>
        </row>
        <row r="478">
          <cell r="F478">
            <v>351.5162479247372</v>
          </cell>
          <cell r="AH478">
            <v>20.637500000000003</v>
          </cell>
        </row>
        <row r="479">
          <cell r="F479">
            <v>351.5612949640288</v>
          </cell>
          <cell r="AH479">
            <v>19.625000000000004</v>
          </cell>
        </row>
        <row r="480">
          <cell r="F480">
            <v>351.5612949640288</v>
          </cell>
          <cell r="AH480">
            <v>21.200000000000003</v>
          </cell>
        </row>
        <row r="481">
          <cell r="F481">
            <v>351.62585334142324</v>
          </cell>
          <cell r="AH481">
            <v>20.050000000000004</v>
          </cell>
        </row>
        <row r="482">
          <cell r="F482">
            <v>351.67698894542906</v>
          </cell>
          <cell r="AH482">
            <v>19.655</v>
          </cell>
        </row>
        <row r="483">
          <cell r="F483">
            <v>351.7803288797533</v>
          </cell>
          <cell r="AH483">
            <v>19.880000000000003</v>
          </cell>
        </row>
        <row r="484">
          <cell r="F484">
            <v>351.87815262076055</v>
          </cell>
          <cell r="AH484">
            <v>20.220000000000002</v>
          </cell>
        </row>
        <row r="485">
          <cell r="F485">
            <v>351.8980596094553</v>
          </cell>
          <cell r="AH485">
            <v>19.915000000000003</v>
          </cell>
        </row>
        <row r="486">
          <cell r="F486">
            <v>351.92123179505177</v>
          </cell>
          <cell r="AH486">
            <v>20.180000000000003</v>
          </cell>
        </row>
        <row r="487">
          <cell r="F487">
            <v>351.956582733813</v>
          </cell>
          <cell r="AH487">
            <v>19.550000000000004</v>
          </cell>
        </row>
        <row r="488">
          <cell r="F488">
            <v>352.0506988694758</v>
          </cell>
          <cell r="AH488">
            <v>18.870000000000005</v>
          </cell>
        </row>
        <row r="489">
          <cell r="F489">
            <v>352.14994861253854</v>
          </cell>
          <cell r="AH489">
            <v>20.023333333333333</v>
          </cell>
        </row>
        <row r="490">
          <cell r="F490">
            <v>352.16547464467453</v>
          </cell>
          <cell r="AH490">
            <v>20.28</v>
          </cell>
        </row>
        <row r="491">
          <cell r="F491">
            <v>352.23893114080164</v>
          </cell>
          <cell r="AH491">
            <v>19.880000000000003</v>
          </cell>
        </row>
        <row r="492">
          <cell r="F492">
            <v>352.40971749429724</v>
          </cell>
          <cell r="AH492">
            <v>20.33666666666667</v>
          </cell>
        </row>
        <row r="493">
          <cell r="F493">
            <v>352.52127954779036</v>
          </cell>
          <cell r="AH493">
            <v>19.770000000000003</v>
          </cell>
        </row>
        <row r="494">
          <cell r="F494">
            <v>352.5332579650565</v>
          </cell>
          <cell r="AH494">
            <v>20.405</v>
          </cell>
        </row>
        <row r="495">
          <cell r="F495">
            <v>352.61539568345324</v>
          </cell>
          <cell r="AH495">
            <v>19.03</v>
          </cell>
        </row>
        <row r="496">
          <cell r="F496">
            <v>352.61539568345324</v>
          </cell>
          <cell r="AH496">
            <v>19.200000000000003</v>
          </cell>
        </row>
        <row r="497">
          <cell r="F497">
            <v>352.61539568345324</v>
          </cell>
          <cell r="AH497">
            <v>19.640000000000004</v>
          </cell>
        </row>
        <row r="498">
          <cell r="F498">
            <v>352.7225197403053</v>
          </cell>
          <cell r="AH498">
            <v>20.143333333333334</v>
          </cell>
        </row>
        <row r="499">
          <cell r="F499">
            <v>352.808218985787</v>
          </cell>
          <cell r="AH499">
            <v>19.680000000000003</v>
          </cell>
        </row>
        <row r="500">
          <cell r="F500">
            <v>352.82927119174224</v>
          </cell>
          <cell r="AH500">
            <v>19.900000000000002</v>
          </cell>
        </row>
        <row r="501">
          <cell r="F501">
            <v>352.89391823126863</v>
          </cell>
          <cell r="AH501">
            <v>20.070000000000004</v>
          </cell>
        </row>
        <row r="502">
          <cell r="F502">
            <v>352.9367678540095</v>
          </cell>
          <cell r="AH502">
            <v>19.820000000000004</v>
          </cell>
        </row>
        <row r="503">
          <cell r="F503">
            <v>352.9796174767503</v>
          </cell>
          <cell r="AH503">
            <v>19.960000000000004</v>
          </cell>
        </row>
        <row r="504">
          <cell r="F504">
            <v>353.0224670994911</v>
          </cell>
          <cell r="AH504">
            <v>20.470000000000002</v>
          </cell>
        </row>
        <row r="505">
          <cell r="F505">
            <v>353.08138533075976</v>
          </cell>
          <cell r="AH505">
            <v>19.620000000000005</v>
          </cell>
        </row>
        <row r="506">
          <cell r="F506">
            <v>353.1081663449728</v>
          </cell>
          <cell r="AH506">
            <v>19.700000000000003</v>
          </cell>
        </row>
        <row r="507">
          <cell r="F507">
            <v>353.13098842665</v>
          </cell>
          <cell r="AH507">
            <v>19.800000000000004</v>
          </cell>
        </row>
        <row r="508">
          <cell r="F508">
            <v>353.15101596771365</v>
          </cell>
          <cell r="AH508">
            <v>18.880000000000003</v>
          </cell>
        </row>
        <row r="509">
          <cell r="F509">
            <v>353.15772286518614</v>
          </cell>
          <cell r="AH509">
            <v>19.500000000000004</v>
          </cell>
        </row>
        <row r="510">
          <cell r="F510">
            <v>353.165613091944</v>
          </cell>
          <cell r="AH510">
            <v>19.200000000000003</v>
          </cell>
        </row>
        <row r="511">
          <cell r="F511">
            <v>353.17244077908407</v>
          </cell>
          <cell r="AH511">
            <v>19.880000000000003</v>
          </cell>
        </row>
        <row r="512">
          <cell r="F512">
            <v>353.2072293165468</v>
          </cell>
          <cell r="AH512">
            <v>19.58666666666667</v>
          </cell>
        </row>
        <row r="513">
          <cell r="F513">
            <v>353.2152904018249</v>
          </cell>
          <cell r="AH513">
            <v>18.340000000000003</v>
          </cell>
        </row>
        <row r="514">
          <cell r="F514">
            <v>353.26885243025094</v>
          </cell>
          <cell r="AH514">
            <v>19.070000000000004</v>
          </cell>
        </row>
        <row r="515">
          <cell r="F515">
            <v>353.3028526743823</v>
          </cell>
          <cell r="AH515">
            <v>19.700000000000003</v>
          </cell>
        </row>
        <row r="516">
          <cell r="F516">
            <v>353.322414458677</v>
          </cell>
          <cell r="AH516">
            <v>19.26</v>
          </cell>
        </row>
        <row r="517">
          <cell r="F517">
            <v>353.3652640814178</v>
          </cell>
          <cell r="AH517">
            <v>18.860000000000003</v>
          </cell>
        </row>
        <row r="518">
          <cell r="F518">
            <v>353.4081137041586</v>
          </cell>
          <cell r="AH518">
            <v>19.26</v>
          </cell>
        </row>
        <row r="519">
          <cell r="F519">
            <v>353.45096332689945</v>
          </cell>
          <cell r="AH519">
            <v>19.28</v>
          </cell>
        </row>
        <row r="520">
          <cell r="F520">
            <v>353.4938129496403</v>
          </cell>
          <cell r="AH520">
            <v>18.67</v>
          </cell>
        </row>
        <row r="521">
          <cell r="F521">
            <v>353.4938129496403</v>
          </cell>
          <cell r="AH521">
            <v>18.78</v>
          </cell>
        </row>
        <row r="522">
          <cell r="F522">
            <v>353.4938129496403</v>
          </cell>
          <cell r="AH522">
            <v>20.000000000000004</v>
          </cell>
        </row>
        <row r="523">
          <cell r="F523">
            <v>354.75834769547004</v>
          </cell>
          <cell r="AH523">
            <v>18.060000000000002</v>
          </cell>
        </row>
        <row r="524">
          <cell r="F524">
            <v>355.05959172661875</v>
          </cell>
          <cell r="AH524">
            <v>19.185000000000002</v>
          </cell>
        </row>
        <row r="525">
          <cell r="F525">
            <v>355.2506474820144</v>
          </cell>
          <cell r="AH525">
            <v>19.050000000000004</v>
          </cell>
        </row>
        <row r="526">
          <cell r="F526">
            <v>355.53613309352517</v>
          </cell>
          <cell r="AH526">
            <v>19.113333333333337</v>
          </cell>
        </row>
        <row r="527">
          <cell r="F527">
            <v>355.6020143884892</v>
          </cell>
          <cell r="AH527">
            <v>19.76</v>
          </cell>
        </row>
        <row r="528">
          <cell r="F528">
            <v>356.0741636690648</v>
          </cell>
          <cell r="AH528">
            <v>18.775000000000002</v>
          </cell>
        </row>
        <row r="529">
          <cell r="F529">
            <v>356.2352470551032</v>
          </cell>
          <cell r="AH529">
            <v>17.913333333333338</v>
          </cell>
        </row>
        <row r="530">
          <cell r="F530">
            <v>356.3925899280576</v>
          </cell>
          <cell r="AH530">
            <v>19.72666666666667</v>
          </cell>
        </row>
        <row r="531">
          <cell r="F531">
            <v>356.56827338129494</v>
          </cell>
          <cell r="AH531">
            <v>19.743333333333336</v>
          </cell>
        </row>
        <row r="532">
          <cell r="F532">
            <v>356.64067040872794</v>
          </cell>
          <cell r="AH532">
            <v>18.856666666666666</v>
          </cell>
        </row>
        <row r="533">
          <cell r="F533">
            <v>356.6561151079137</v>
          </cell>
          <cell r="AH533">
            <v>19.900000000000002</v>
          </cell>
        </row>
        <row r="534">
          <cell r="F534">
            <v>356.68502504325653</v>
          </cell>
          <cell r="AH534">
            <v>18.773333333333337</v>
          </cell>
        </row>
        <row r="535">
          <cell r="F535">
            <v>356.90129970748677</v>
          </cell>
          <cell r="AH535">
            <v>18.073666666666668</v>
          </cell>
        </row>
        <row r="536">
          <cell r="F536">
            <v>356.91964028776977</v>
          </cell>
          <cell r="AH536">
            <v>20.26666666666667</v>
          </cell>
        </row>
        <row r="537">
          <cell r="F537">
            <v>357.0853164556962</v>
          </cell>
          <cell r="AH537">
            <v>19.083333333333336</v>
          </cell>
        </row>
        <row r="538">
          <cell r="F538">
            <v>357.219846628192</v>
          </cell>
          <cell r="AH538">
            <v>17.313333333333336</v>
          </cell>
        </row>
        <row r="539">
          <cell r="F539">
            <v>357.27100719424465</v>
          </cell>
          <cell r="AH539">
            <v>19.870000000000005</v>
          </cell>
        </row>
        <row r="540">
          <cell r="F540">
            <v>357.446690647482</v>
          </cell>
          <cell r="AH540">
            <v>18.923333333333332</v>
          </cell>
        </row>
        <row r="541">
          <cell r="F541">
            <v>357.53364283762863</v>
          </cell>
          <cell r="AH541">
            <v>17.063333333333336</v>
          </cell>
        </row>
        <row r="542">
          <cell r="F542">
            <v>357.53839354889715</v>
          </cell>
          <cell r="AH542">
            <v>17.320000000000004</v>
          </cell>
        </row>
        <row r="543">
          <cell r="F543">
            <v>357.5989496402878</v>
          </cell>
          <cell r="AH543">
            <v>19.740000000000002</v>
          </cell>
        </row>
        <row r="544">
          <cell r="F544">
            <v>357.62570986248977</v>
          </cell>
          <cell r="AH544">
            <v>17.683333333333337</v>
          </cell>
        </row>
        <row r="545">
          <cell r="F545">
            <v>357.6399424460432</v>
          </cell>
          <cell r="AH545">
            <v>21.020000000000003</v>
          </cell>
        </row>
        <row r="546">
          <cell r="F546">
            <v>357.68093525179853</v>
          </cell>
          <cell r="AH546">
            <v>19.847500000000004</v>
          </cell>
        </row>
        <row r="547">
          <cell r="F547">
            <v>357.7257827155997</v>
          </cell>
          <cell r="AH547">
            <v>17.79666666666667</v>
          </cell>
        </row>
        <row r="548">
          <cell r="F548">
            <v>357.7261870503597</v>
          </cell>
          <cell r="AH548">
            <v>18.330000000000002</v>
          </cell>
        </row>
        <row r="549">
          <cell r="F549">
            <v>357.7629208633094</v>
          </cell>
          <cell r="AH549">
            <v>20.022500000000004</v>
          </cell>
        </row>
        <row r="550">
          <cell r="F550">
            <v>357.7748578202901</v>
          </cell>
          <cell r="AH550">
            <v>20.60333333333334</v>
          </cell>
        </row>
        <row r="551">
          <cell r="F551">
            <v>357.79547980577166</v>
          </cell>
          <cell r="AH551">
            <v>19.496666666666673</v>
          </cell>
        </row>
        <row r="552">
          <cell r="F552">
            <v>357.8039136690648</v>
          </cell>
          <cell r="AH552">
            <v>20.42</v>
          </cell>
        </row>
        <row r="553">
          <cell r="F553">
            <v>357.8058409980876</v>
          </cell>
          <cell r="AH553">
            <v>17.785000000000004</v>
          </cell>
        </row>
        <row r="554">
          <cell r="F554">
            <v>357.82244701755525</v>
          </cell>
          <cell r="AH554">
            <v>19.961666666666666</v>
          </cell>
        </row>
        <row r="555">
          <cell r="F555">
            <v>357.84490647482016</v>
          </cell>
          <cell r="AH555">
            <v>19.88666666666667</v>
          </cell>
        </row>
        <row r="556">
          <cell r="F556">
            <v>357.84624161618785</v>
          </cell>
          <cell r="AH556">
            <v>19.400000000000002</v>
          </cell>
        </row>
        <row r="557">
          <cell r="F557">
            <v>357.86815347721824</v>
          </cell>
          <cell r="AH557">
            <v>18.221000000000004</v>
          </cell>
        </row>
        <row r="558">
          <cell r="F558">
            <v>357.8700362148205</v>
          </cell>
          <cell r="AH558">
            <v>19.403333333333332</v>
          </cell>
        </row>
        <row r="559">
          <cell r="F559">
            <v>357.88589928057553</v>
          </cell>
          <cell r="AH559">
            <v>18.630000000000003</v>
          </cell>
        </row>
        <row r="560">
          <cell r="F560">
            <v>357.8938308134531</v>
          </cell>
          <cell r="AH560">
            <v>18.793333333333333</v>
          </cell>
        </row>
        <row r="561">
          <cell r="F561">
            <v>357.90969387920813</v>
          </cell>
          <cell r="AH561">
            <v>19.432500000000005</v>
          </cell>
        </row>
        <row r="562">
          <cell r="F562">
            <v>357.9255569449632</v>
          </cell>
          <cell r="AH562">
            <v>19.54666666666667</v>
          </cell>
        </row>
        <row r="563">
          <cell r="F563">
            <v>357.9334884778408</v>
          </cell>
          <cell r="AH563">
            <v>19.53333333333334</v>
          </cell>
        </row>
        <row r="564">
          <cell r="F564">
            <v>357.9444604316547</v>
          </cell>
          <cell r="AH564">
            <v>19.693333333333335</v>
          </cell>
        </row>
        <row r="565">
          <cell r="F565">
            <v>357.9978974820144</v>
          </cell>
          <cell r="AH565">
            <v>19.330000000000002</v>
          </cell>
        </row>
        <row r="566">
          <cell r="F566">
            <v>358.04452993812623</v>
          </cell>
          <cell r="AH566">
            <v>20.640000000000004</v>
          </cell>
        </row>
        <row r="567">
          <cell r="F567">
            <v>358.0840499446597</v>
          </cell>
          <cell r="AH567">
            <v>18.860000000000003</v>
          </cell>
        </row>
        <row r="568">
          <cell r="F568">
            <v>358.1159137340241</v>
          </cell>
          <cell r="AH568">
            <v>19.37666666666667</v>
          </cell>
        </row>
        <row r="569">
          <cell r="F569">
            <v>358.1175697683612</v>
          </cell>
          <cell r="AH569">
            <v>16.85666666666667</v>
          </cell>
        </row>
        <row r="570">
          <cell r="F570">
            <v>358.1201438848921</v>
          </cell>
          <cell r="AH570">
            <v>19.520000000000003</v>
          </cell>
        </row>
        <row r="571">
          <cell r="F571">
            <v>358.1397083326567</v>
          </cell>
          <cell r="AH571">
            <v>19.875000000000004</v>
          </cell>
        </row>
        <row r="572">
          <cell r="F572">
            <v>358.1793659970444</v>
          </cell>
          <cell r="AH572">
            <v>19.403333333333336</v>
          </cell>
        </row>
        <row r="573">
          <cell r="F573">
            <v>358.21902366143206</v>
          </cell>
          <cell r="AH573">
            <v>19.240000000000002</v>
          </cell>
        </row>
        <row r="574">
          <cell r="F574">
            <v>358.2218938848921</v>
          </cell>
          <cell r="AH574">
            <v>18.76</v>
          </cell>
        </row>
        <row r="575">
          <cell r="F575">
            <v>358.23488672718713</v>
          </cell>
          <cell r="AH575">
            <v>18.823333333333334</v>
          </cell>
        </row>
        <row r="576">
          <cell r="F576">
            <v>358.2951663770564</v>
          </cell>
          <cell r="AH576">
            <v>20.120000000000005</v>
          </cell>
        </row>
        <row r="577">
          <cell r="F577">
            <v>358.2958273381295</v>
          </cell>
          <cell r="AH577">
            <v>19.69333333333334</v>
          </cell>
        </row>
        <row r="578">
          <cell r="F578">
            <v>358.29943110127283</v>
          </cell>
          <cell r="AH578">
            <v>19.271000000000004</v>
          </cell>
        </row>
        <row r="579">
          <cell r="F579">
            <v>358.32510791366906</v>
          </cell>
          <cell r="AH579">
            <v>20.04666666666667</v>
          </cell>
        </row>
        <row r="580">
          <cell r="F580">
            <v>358.3697227861052</v>
          </cell>
          <cell r="AH580">
            <v>19.620000000000005</v>
          </cell>
        </row>
        <row r="581">
          <cell r="F581">
            <v>358.3966225367532</v>
          </cell>
          <cell r="AH581">
            <v>19.51</v>
          </cell>
        </row>
        <row r="582">
          <cell r="F582">
            <v>358.4129496402878</v>
          </cell>
          <cell r="AH582">
            <v>19.180000000000003</v>
          </cell>
        </row>
        <row r="583">
          <cell r="F583">
            <v>358.425243516248</v>
          </cell>
          <cell r="AH583">
            <v>19.62333333333334</v>
          </cell>
        </row>
        <row r="584">
          <cell r="F584">
            <v>358.48393685954176</v>
          </cell>
          <cell r="AH584">
            <v>19.5925</v>
          </cell>
        </row>
        <row r="585">
          <cell r="F585">
            <v>358.49768826243354</v>
          </cell>
          <cell r="AH585">
            <v>19.281000000000002</v>
          </cell>
        </row>
        <row r="586">
          <cell r="F586">
            <v>358.5035799931483</v>
          </cell>
          <cell r="AH586">
            <v>20.070000000000004</v>
          </cell>
        </row>
        <row r="587">
          <cell r="F587">
            <v>358.50957553956835</v>
          </cell>
          <cell r="AH587">
            <v>18.930000000000003</v>
          </cell>
        </row>
        <row r="588">
          <cell r="F588">
            <v>358.6764748201439</v>
          </cell>
          <cell r="AH588">
            <v>18.950000000000003</v>
          </cell>
        </row>
        <row r="589">
          <cell r="F589">
            <v>358.68315842977796</v>
          </cell>
          <cell r="AH589">
            <v>20.120000000000005</v>
          </cell>
        </row>
        <row r="590">
          <cell r="F590">
            <v>358.7291798561151</v>
          </cell>
          <cell r="AH590">
            <v>19.160000000000004</v>
          </cell>
        </row>
        <row r="591">
          <cell r="F591">
            <v>358.7356725054739</v>
          </cell>
          <cell r="AH591">
            <v>20.046666666666667</v>
          </cell>
        </row>
        <row r="592">
          <cell r="F592">
            <v>358.7643165467626</v>
          </cell>
          <cell r="AH592">
            <v>18.620000000000005</v>
          </cell>
        </row>
        <row r="593">
          <cell r="F593">
            <v>358.7643165467626</v>
          </cell>
          <cell r="AH593">
            <v>18.720000000000002</v>
          </cell>
        </row>
        <row r="594">
          <cell r="F594">
            <v>358.7643165467626</v>
          </cell>
          <cell r="AH594">
            <v>18.78</v>
          </cell>
        </row>
        <row r="595">
          <cell r="F595">
            <v>358.7881865811699</v>
          </cell>
          <cell r="AH595">
            <v>19.405</v>
          </cell>
        </row>
        <row r="596">
          <cell r="F596">
            <v>358.85215827338135</v>
          </cell>
          <cell r="AH596">
            <v>19.140000000000004</v>
          </cell>
        </row>
        <row r="597">
          <cell r="F597">
            <v>358.8872949640288</v>
          </cell>
          <cell r="AH597">
            <v>18.750000000000004</v>
          </cell>
        </row>
        <row r="598">
          <cell r="F598">
            <v>358.94566922421143</v>
          </cell>
          <cell r="AH598">
            <v>19.956666666666667</v>
          </cell>
        </row>
        <row r="599">
          <cell r="F599">
            <v>359.0269281045752</v>
          </cell>
          <cell r="AH599">
            <v>19.060000000000002</v>
          </cell>
        </row>
        <row r="600">
          <cell r="F600">
            <v>359.0964705882353</v>
          </cell>
          <cell r="AH600">
            <v>18.080000000000002</v>
          </cell>
        </row>
        <row r="601">
          <cell r="F601">
            <v>359.1138562091503</v>
          </cell>
          <cell r="AH601">
            <v>19.320000000000004</v>
          </cell>
        </row>
        <row r="602">
          <cell r="F602">
            <v>359.11889551956045</v>
          </cell>
          <cell r="AH602">
            <v>19.423333333333336</v>
          </cell>
        </row>
        <row r="603">
          <cell r="F603">
            <v>359.192091503268</v>
          </cell>
          <cell r="AH603">
            <v>19.290000000000003</v>
          </cell>
        </row>
        <row r="604">
          <cell r="F604">
            <v>359.2007843137255</v>
          </cell>
          <cell r="AH604">
            <v>19.360000000000003</v>
          </cell>
        </row>
        <row r="605">
          <cell r="F605">
            <v>359.29212181490954</v>
          </cell>
          <cell r="AH605">
            <v>19.490000000000002</v>
          </cell>
        </row>
        <row r="606">
          <cell r="F606">
            <v>359.3659477124183</v>
          </cell>
          <cell r="AH606">
            <v>19.150000000000002</v>
          </cell>
        </row>
        <row r="607">
          <cell r="F607">
            <v>359.4441830065359</v>
          </cell>
          <cell r="AH607">
            <v>19.76</v>
          </cell>
        </row>
        <row r="608">
          <cell r="F608">
            <v>359.4480254807237</v>
          </cell>
          <cell r="AH608">
            <v>19.900000000000002</v>
          </cell>
        </row>
        <row r="609">
          <cell r="F609">
            <v>359.5311111111111</v>
          </cell>
          <cell r="AH609">
            <v>19.580000000000002</v>
          </cell>
        </row>
        <row r="610">
          <cell r="F610">
            <v>359.5658823529412</v>
          </cell>
          <cell r="AH610">
            <v>17.6</v>
          </cell>
        </row>
        <row r="611">
          <cell r="F611">
            <v>359.67888888888893</v>
          </cell>
          <cell r="AH611">
            <v>19.590000000000003</v>
          </cell>
        </row>
        <row r="612">
          <cell r="F612">
            <v>359.95038173723594</v>
          </cell>
          <cell r="AH612">
            <v>18.94</v>
          </cell>
        </row>
        <row r="613">
          <cell r="F613">
            <v>360.24392156862746</v>
          </cell>
          <cell r="AH613">
            <v>18.650000000000002</v>
          </cell>
        </row>
        <row r="614">
          <cell r="F614">
            <v>360.3314795870039</v>
          </cell>
          <cell r="AH614">
            <v>19.450000000000003</v>
          </cell>
        </row>
        <row r="615">
          <cell r="F615">
            <v>360.3661248460737</v>
          </cell>
          <cell r="AH615">
            <v>19.500000000000004</v>
          </cell>
        </row>
        <row r="616">
          <cell r="F616">
            <v>360.41777777777776</v>
          </cell>
          <cell r="AH616">
            <v>18.400000000000002</v>
          </cell>
        </row>
        <row r="617">
          <cell r="F617">
            <v>360.41777777777776</v>
          </cell>
          <cell r="AH617">
            <v>19.03</v>
          </cell>
        </row>
        <row r="618">
          <cell r="F618">
            <v>360.50470588235294</v>
          </cell>
          <cell r="AH618">
            <v>19.450000000000003</v>
          </cell>
        </row>
        <row r="619">
          <cell r="F619">
            <v>360.5742483660131</v>
          </cell>
          <cell r="AH619">
            <v>19.17</v>
          </cell>
        </row>
        <row r="620">
          <cell r="F620">
            <v>360.67856209150324</v>
          </cell>
          <cell r="AH620">
            <v>19.070000000000004</v>
          </cell>
        </row>
        <row r="621">
          <cell r="F621">
            <v>360.72202614379086</v>
          </cell>
          <cell r="AH621">
            <v>19.250000000000004</v>
          </cell>
        </row>
        <row r="622">
          <cell r="F622">
            <v>360.7654901960785</v>
          </cell>
          <cell r="AH622">
            <v>18.76</v>
          </cell>
        </row>
        <row r="623">
          <cell r="F623">
            <v>360.8524183006536</v>
          </cell>
          <cell r="AH623">
            <v>19.01</v>
          </cell>
        </row>
        <row r="624">
          <cell r="F624">
            <v>360.86980392156863</v>
          </cell>
          <cell r="AH624">
            <v>19.76</v>
          </cell>
        </row>
        <row r="625">
          <cell r="F625">
            <v>360.9393464052288</v>
          </cell>
          <cell r="AH625">
            <v>18.580000000000002</v>
          </cell>
        </row>
        <row r="626">
          <cell r="F626">
            <v>360.9393464052288</v>
          </cell>
          <cell r="AH626">
            <v>19.590000000000003</v>
          </cell>
        </row>
        <row r="627">
          <cell r="F627">
            <v>360.9654248366013</v>
          </cell>
          <cell r="AH627">
            <v>18.950000000000003</v>
          </cell>
        </row>
        <row r="628">
          <cell r="F628">
            <v>361.02627450980395</v>
          </cell>
          <cell r="AH628">
            <v>19.67</v>
          </cell>
        </row>
        <row r="629">
          <cell r="F629">
            <v>361.1132026143791</v>
          </cell>
          <cell r="AH629">
            <v>18.830000000000002</v>
          </cell>
        </row>
        <row r="630">
          <cell r="F630">
            <v>361.13928104575166</v>
          </cell>
          <cell r="AH630">
            <v>18.860000000000003</v>
          </cell>
        </row>
        <row r="631">
          <cell r="F631">
            <v>361.20013071895426</v>
          </cell>
          <cell r="AH631">
            <v>19.110000000000003</v>
          </cell>
        </row>
        <row r="632">
          <cell r="F632">
            <v>361.37398692810456</v>
          </cell>
          <cell r="AH632">
            <v>18.570000000000004</v>
          </cell>
        </row>
        <row r="633">
          <cell r="F633">
            <v>361.37398692810456</v>
          </cell>
          <cell r="AH633">
            <v>19.400000000000002</v>
          </cell>
        </row>
        <row r="634">
          <cell r="F634">
            <v>361.4609150326798</v>
          </cell>
          <cell r="AH634">
            <v>19.300000000000004</v>
          </cell>
        </row>
        <row r="635">
          <cell r="F635">
            <v>361.4609150326798</v>
          </cell>
          <cell r="AH635">
            <v>19.590000000000003</v>
          </cell>
        </row>
        <row r="636">
          <cell r="F636">
            <v>361.6956209150327</v>
          </cell>
          <cell r="AH636">
            <v>18.210000000000004</v>
          </cell>
        </row>
        <row r="637">
          <cell r="F637">
            <v>361.7738562091503</v>
          </cell>
          <cell r="AH637">
            <v>18.870000000000005</v>
          </cell>
        </row>
        <row r="638">
          <cell r="F638">
            <v>361.8086274509804</v>
          </cell>
          <cell r="AH638">
            <v>18.790000000000003</v>
          </cell>
        </row>
        <row r="639">
          <cell r="F639">
            <v>361.84339869281047</v>
          </cell>
          <cell r="AH639">
            <v>18.410000000000004</v>
          </cell>
        </row>
        <row r="640">
          <cell r="F640">
            <v>362.0172549019608</v>
          </cell>
          <cell r="AH640">
            <v>18.240000000000002</v>
          </cell>
        </row>
        <row r="641">
          <cell r="F641">
            <v>362.04333333333335</v>
          </cell>
          <cell r="AH641">
            <v>18.290000000000003</v>
          </cell>
        </row>
        <row r="642">
          <cell r="F642">
            <v>362.1476470588235</v>
          </cell>
          <cell r="AH642">
            <v>18.370000000000005</v>
          </cell>
        </row>
        <row r="643">
          <cell r="F643">
            <v>362.24326797385623</v>
          </cell>
          <cell r="AH643">
            <v>18.200000000000003</v>
          </cell>
        </row>
        <row r="644">
          <cell r="F644">
            <v>362.32150326797387</v>
          </cell>
          <cell r="AH644">
            <v>17.900000000000002</v>
          </cell>
        </row>
        <row r="645">
          <cell r="F645">
            <v>362.77352941176474</v>
          </cell>
          <cell r="AH645">
            <v>18.000000000000004</v>
          </cell>
        </row>
        <row r="646">
          <cell r="F646">
            <v>362.7909150326797</v>
          </cell>
          <cell r="AH646">
            <v>19.990000000000002</v>
          </cell>
        </row>
        <row r="647">
          <cell r="F647">
            <v>362.88653594771245</v>
          </cell>
          <cell r="AH647">
            <v>19.810000000000002</v>
          </cell>
        </row>
        <row r="648">
          <cell r="F648">
            <v>362.94738562091504</v>
          </cell>
          <cell r="AH648">
            <v>18.26</v>
          </cell>
        </row>
        <row r="649">
          <cell r="F649">
            <v>363.10385620915036</v>
          </cell>
          <cell r="AH649">
            <v>18.28</v>
          </cell>
        </row>
        <row r="650">
          <cell r="F650">
            <v>363.27771241830067</v>
          </cell>
          <cell r="AH650">
            <v>18.400000000000002</v>
          </cell>
        </row>
        <row r="651">
          <cell r="F651">
            <v>363.3820261437909</v>
          </cell>
          <cell r="AH651">
            <v>20.480000000000004</v>
          </cell>
        </row>
        <row r="652">
          <cell r="F652">
            <v>363.43418300653593</v>
          </cell>
          <cell r="AH652">
            <v>18.290000000000003</v>
          </cell>
        </row>
        <row r="653">
          <cell r="F653">
            <v>363.65150326797385</v>
          </cell>
          <cell r="AH653">
            <v>18.520000000000003</v>
          </cell>
        </row>
        <row r="654">
          <cell r="F654">
            <v>363.70366013071896</v>
          </cell>
          <cell r="AH654">
            <v>18.680000000000003</v>
          </cell>
        </row>
        <row r="655">
          <cell r="F655">
            <v>363.75581699346407</v>
          </cell>
          <cell r="AH655">
            <v>18.340000000000003</v>
          </cell>
        </row>
        <row r="656">
          <cell r="F656">
            <v>363.7992810457517</v>
          </cell>
          <cell r="AH656">
            <v>18.480000000000004</v>
          </cell>
        </row>
        <row r="657">
          <cell r="F657">
            <v>363.86882352941177</v>
          </cell>
          <cell r="AH657">
            <v>19.340000000000003</v>
          </cell>
        </row>
        <row r="658">
          <cell r="F658">
            <v>363.87751633986926</v>
          </cell>
          <cell r="AH658">
            <v>18.44</v>
          </cell>
        </row>
        <row r="659">
          <cell r="F659">
            <v>363.90359477124184</v>
          </cell>
          <cell r="AH659">
            <v>19.800000000000004</v>
          </cell>
        </row>
        <row r="660">
          <cell r="F660">
            <v>363.9383660130719</v>
          </cell>
          <cell r="AH660">
            <v>18.370000000000005</v>
          </cell>
        </row>
        <row r="661">
          <cell r="F661">
            <v>363.9992156862745</v>
          </cell>
          <cell r="AH661">
            <v>18.130000000000003</v>
          </cell>
        </row>
        <row r="662">
          <cell r="F662">
            <v>364.1469934640523</v>
          </cell>
          <cell r="AH662">
            <v>18.490000000000002</v>
          </cell>
        </row>
        <row r="663">
          <cell r="F663">
            <v>364.26</v>
          </cell>
          <cell r="AH663">
            <v>18.85</v>
          </cell>
        </row>
        <row r="664">
          <cell r="F664">
            <v>364.29477124183006</v>
          </cell>
          <cell r="AH664">
            <v>19.740000000000002</v>
          </cell>
        </row>
        <row r="665">
          <cell r="F665">
            <v>364.4164705882353</v>
          </cell>
          <cell r="AH665">
            <v>18.710000000000004</v>
          </cell>
        </row>
        <row r="666">
          <cell r="F666">
            <v>364.5729411764706</v>
          </cell>
          <cell r="AH666">
            <v>19.740000000000002</v>
          </cell>
        </row>
        <row r="667">
          <cell r="F667">
            <v>364.5903267973856</v>
          </cell>
          <cell r="AH667">
            <v>18.770000000000003</v>
          </cell>
        </row>
        <row r="668">
          <cell r="F668">
            <v>364.6772549019608</v>
          </cell>
          <cell r="AH668">
            <v>19.070000000000004</v>
          </cell>
        </row>
        <row r="669">
          <cell r="F669">
            <v>364.7294117647059</v>
          </cell>
          <cell r="AH669">
            <v>19.890000000000004</v>
          </cell>
        </row>
        <row r="670">
          <cell r="F670">
            <v>364.80764705882353</v>
          </cell>
          <cell r="AH670">
            <v>19.550000000000004</v>
          </cell>
        </row>
        <row r="671">
          <cell r="F671">
            <v>364.82503267973857</v>
          </cell>
          <cell r="AH671">
            <v>17.300000000000004</v>
          </cell>
        </row>
        <row r="672">
          <cell r="F672">
            <v>364.8945751633987</v>
          </cell>
          <cell r="AH672">
            <v>18.840000000000003</v>
          </cell>
        </row>
        <row r="673">
          <cell r="F673">
            <v>364.9467320261438</v>
          </cell>
          <cell r="AH673">
            <v>19.470000000000002</v>
          </cell>
        </row>
        <row r="674">
          <cell r="F674">
            <v>365.02496732026145</v>
          </cell>
          <cell r="AH674">
            <v>19.800000000000004</v>
          </cell>
        </row>
        <row r="675">
          <cell r="F675">
            <v>365.040614379085</v>
          </cell>
          <cell r="AH675">
            <v>18.400000000000002</v>
          </cell>
        </row>
        <row r="676">
          <cell r="F676">
            <v>365.26228104575165</v>
          </cell>
          <cell r="AH676">
            <v>18.1</v>
          </cell>
        </row>
        <row r="677">
          <cell r="F677">
            <v>365.320522875817</v>
          </cell>
          <cell r="AH677">
            <v>17.550000000000004</v>
          </cell>
        </row>
        <row r="678">
          <cell r="F678">
            <v>365.3674640522876</v>
          </cell>
          <cell r="AH678">
            <v>17.6</v>
          </cell>
        </row>
        <row r="679">
          <cell r="F679">
            <v>365.39006535947715</v>
          </cell>
          <cell r="AH679">
            <v>18.820000000000004</v>
          </cell>
        </row>
        <row r="680">
          <cell r="F680">
            <v>365.59695424836605</v>
          </cell>
          <cell r="AH680">
            <v>18.200000000000003</v>
          </cell>
        </row>
        <row r="681">
          <cell r="F681">
            <v>365.59782352941176</v>
          </cell>
          <cell r="AH681">
            <v>17.900000000000002</v>
          </cell>
        </row>
        <row r="682">
          <cell r="F682">
            <v>365.5986928104575</v>
          </cell>
          <cell r="AH682">
            <v>19.390000000000004</v>
          </cell>
        </row>
        <row r="683">
          <cell r="F683">
            <v>365.76385620915033</v>
          </cell>
          <cell r="AH683">
            <v>19.580000000000002</v>
          </cell>
        </row>
        <row r="684">
          <cell r="F684">
            <v>365.81601307189544</v>
          </cell>
          <cell r="AH684">
            <v>18.480000000000004</v>
          </cell>
        </row>
        <row r="685">
          <cell r="F685">
            <v>365.9307581699347</v>
          </cell>
          <cell r="AH685">
            <v>18.200000000000003</v>
          </cell>
        </row>
        <row r="686">
          <cell r="F686">
            <v>365.97248366013076</v>
          </cell>
          <cell r="AH686">
            <v>19.740000000000002</v>
          </cell>
        </row>
        <row r="687">
          <cell r="F687">
            <v>366.04202614379085</v>
          </cell>
          <cell r="AH687">
            <v>18.700000000000003</v>
          </cell>
        </row>
        <row r="688">
          <cell r="F688">
            <v>366.0594117647059</v>
          </cell>
          <cell r="AH688">
            <v>18.1</v>
          </cell>
        </row>
        <row r="689">
          <cell r="F689">
            <v>366.111568627451</v>
          </cell>
          <cell r="AH689">
            <v>18.200000000000003</v>
          </cell>
        </row>
        <row r="690">
          <cell r="F690">
            <v>366.1637254901961</v>
          </cell>
          <cell r="AH690">
            <v>18.480000000000004</v>
          </cell>
        </row>
        <row r="691">
          <cell r="F691">
            <v>366.1811111111111</v>
          </cell>
          <cell r="AH691">
            <v>19.130000000000003</v>
          </cell>
        </row>
        <row r="692">
          <cell r="F692">
            <v>366.1941503267974</v>
          </cell>
          <cell r="AH692">
            <v>18.200000000000003</v>
          </cell>
        </row>
        <row r="693">
          <cell r="F693">
            <v>366.2506535947713</v>
          </cell>
          <cell r="AH693">
            <v>17.890000000000004</v>
          </cell>
        </row>
        <row r="694">
          <cell r="F694">
            <v>366.3375816993464</v>
          </cell>
          <cell r="AH694">
            <v>18.830000000000002</v>
          </cell>
        </row>
        <row r="695">
          <cell r="F695">
            <v>366.363660130719</v>
          </cell>
          <cell r="AH695">
            <v>17.870000000000005</v>
          </cell>
        </row>
        <row r="696">
          <cell r="F696">
            <v>366.363660130719</v>
          </cell>
          <cell r="AH696">
            <v>19.69</v>
          </cell>
        </row>
        <row r="697">
          <cell r="F697">
            <v>366.4079934640523</v>
          </cell>
          <cell r="AH697">
            <v>17.900000000000002</v>
          </cell>
        </row>
        <row r="698">
          <cell r="F698">
            <v>366.43320261437907</v>
          </cell>
          <cell r="AH698">
            <v>17.860000000000003</v>
          </cell>
        </row>
        <row r="699">
          <cell r="F699">
            <v>366.4853594771242</v>
          </cell>
          <cell r="AH699">
            <v>18.050000000000004</v>
          </cell>
        </row>
        <row r="700">
          <cell r="F700">
            <v>366.4853594771242</v>
          </cell>
          <cell r="AH700">
            <v>18.680000000000003</v>
          </cell>
        </row>
        <row r="701">
          <cell r="F701">
            <v>366.5462091503268</v>
          </cell>
          <cell r="AH701">
            <v>18.17</v>
          </cell>
        </row>
        <row r="702">
          <cell r="F702">
            <v>366.56359477124187</v>
          </cell>
          <cell r="AH702">
            <v>18.570000000000004</v>
          </cell>
        </row>
        <row r="703">
          <cell r="F703">
            <v>366.6070588235294</v>
          </cell>
          <cell r="AH703">
            <v>18.35</v>
          </cell>
        </row>
        <row r="704">
          <cell r="F704">
            <v>366.63313725490195</v>
          </cell>
          <cell r="AH704">
            <v>19.69</v>
          </cell>
        </row>
        <row r="705">
          <cell r="F705">
            <v>366.6418300653595</v>
          </cell>
          <cell r="AH705">
            <v>18.200000000000003</v>
          </cell>
        </row>
        <row r="706">
          <cell r="F706">
            <v>366.6592156862745</v>
          </cell>
          <cell r="AH706">
            <v>19.050000000000004</v>
          </cell>
        </row>
        <row r="707">
          <cell r="F707">
            <v>366.66269281045754</v>
          </cell>
          <cell r="AH707">
            <v>17.85</v>
          </cell>
        </row>
        <row r="708">
          <cell r="F708">
            <v>366.7635294117647</v>
          </cell>
          <cell r="AH708">
            <v>19.090000000000003</v>
          </cell>
        </row>
        <row r="709">
          <cell r="F709">
            <v>366.8417647058824</v>
          </cell>
          <cell r="AH709">
            <v>18.140000000000004</v>
          </cell>
        </row>
        <row r="710">
          <cell r="F710">
            <v>366.8765359477124</v>
          </cell>
          <cell r="AH710">
            <v>17.990000000000002</v>
          </cell>
        </row>
        <row r="711">
          <cell r="F711">
            <v>367.0590849673203</v>
          </cell>
          <cell r="AH711">
            <v>18.520000000000003</v>
          </cell>
        </row>
        <row r="712">
          <cell r="F712">
            <v>367.0851633986928</v>
          </cell>
          <cell r="AH712">
            <v>18.830000000000002</v>
          </cell>
        </row>
        <row r="713">
          <cell r="F713">
            <v>367.1286274509804</v>
          </cell>
          <cell r="AH713">
            <v>18.17</v>
          </cell>
        </row>
        <row r="714">
          <cell r="F714">
            <v>367.21555555555557</v>
          </cell>
          <cell r="AH714">
            <v>18.130000000000003</v>
          </cell>
        </row>
        <row r="715">
          <cell r="F715">
            <v>367.21642483660133</v>
          </cell>
          <cell r="AH715">
            <v>17.6</v>
          </cell>
        </row>
        <row r="716">
          <cell r="F716">
            <v>367.3459477124183</v>
          </cell>
          <cell r="AH716">
            <v>17.970000000000002</v>
          </cell>
        </row>
        <row r="717">
          <cell r="F717">
            <v>367.3981045751634</v>
          </cell>
          <cell r="AH717">
            <v>18.120000000000005</v>
          </cell>
        </row>
        <row r="718">
          <cell r="F718">
            <v>367.4215751633987</v>
          </cell>
          <cell r="AH718">
            <v>17.700000000000003</v>
          </cell>
        </row>
        <row r="719">
          <cell r="F719">
            <v>367.53718954248365</v>
          </cell>
          <cell r="AH719">
            <v>18.110000000000003</v>
          </cell>
        </row>
        <row r="720">
          <cell r="F720">
            <v>367.6519346405229</v>
          </cell>
          <cell r="AH720">
            <v>18.400000000000002</v>
          </cell>
        </row>
        <row r="721">
          <cell r="F721">
            <v>367.78058823529415</v>
          </cell>
          <cell r="AH721">
            <v>17.930000000000003</v>
          </cell>
        </row>
        <row r="722">
          <cell r="F722">
            <v>367.7979738562091</v>
          </cell>
          <cell r="AH722">
            <v>18.060000000000002</v>
          </cell>
        </row>
        <row r="723">
          <cell r="F723">
            <v>367.8849019607843</v>
          </cell>
          <cell r="AH723">
            <v>18.360000000000003</v>
          </cell>
        </row>
        <row r="724">
          <cell r="F724">
            <v>367.91098039215683</v>
          </cell>
          <cell r="AH724">
            <v>18.330000000000002</v>
          </cell>
        </row>
        <row r="725">
          <cell r="F725">
            <v>367.9718300653595</v>
          </cell>
          <cell r="AH725">
            <v>18.180000000000003</v>
          </cell>
        </row>
        <row r="726">
          <cell r="F726">
            <v>368.0352875816994</v>
          </cell>
          <cell r="AH726">
            <v>17.800000000000004</v>
          </cell>
        </row>
        <row r="727">
          <cell r="F727">
            <v>368.17176470588237</v>
          </cell>
          <cell r="AH727">
            <v>18.060000000000002</v>
          </cell>
        </row>
        <row r="728">
          <cell r="F728">
            <v>368.23261437908496</v>
          </cell>
          <cell r="AH728">
            <v>17.340000000000003</v>
          </cell>
        </row>
        <row r="729">
          <cell r="F729">
            <v>368.4586274509804</v>
          </cell>
          <cell r="AH729">
            <v>18.090000000000003</v>
          </cell>
        </row>
        <row r="730">
          <cell r="F730">
            <v>368.7689607843137</v>
          </cell>
          <cell r="AH730">
            <v>18.000000000000004</v>
          </cell>
        </row>
        <row r="731">
          <cell r="F731">
            <v>368.7802614379085</v>
          </cell>
          <cell r="AH731">
            <v>17.960000000000004</v>
          </cell>
        </row>
        <row r="732">
          <cell r="F732">
            <v>368.85849673202614</v>
          </cell>
          <cell r="AH732">
            <v>18.200000000000003</v>
          </cell>
        </row>
        <row r="733">
          <cell r="F733">
            <v>369.0323529411765</v>
          </cell>
          <cell r="AH733">
            <v>17.200000000000003</v>
          </cell>
        </row>
        <row r="734">
          <cell r="F734">
            <v>369.1001568627451</v>
          </cell>
          <cell r="AH734">
            <v>17.800000000000004</v>
          </cell>
        </row>
        <row r="735">
          <cell r="F735">
            <v>369.1627450980392</v>
          </cell>
          <cell r="AH735">
            <v>18.250000000000004</v>
          </cell>
        </row>
        <row r="736">
          <cell r="F736">
            <v>369.24098039215687</v>
          </cell>
          <cell r="AH736">
            <v>18.620000000000005</v>
          </cell>
        </row>
        <row r="737">
          <cell r="F737">
            <v>369.49046405228756</v>
          </cell>
          <cell r="AH737">
            <v>17.900000000000002</v>
          </cell>
        </row>
        <row r="738">
          <cell r="F738">
            <v>369.5191503267974</v>
          </cell>
          <cell r="AH738">
            <v>17.930000000000003</v>
          </cell>
        </row>
        <row r="739">
          <cell r="F739">
            <v>369.58869281045753</v>
          </cell>
          <cell r="AH739">
            <v>18.060000000000002</v>
          </cell>
        </row>
        <row r="740">
          <cell r="F740">
            <v>369.7921045751634</v>
          </cell>
          <cell r="AH740">
            <v>17.200000000000003</v>
          </cell>
        </row>
        <row r="741">
          <cell r="F741">
            <v>369.80601307189545</v>
          </cell>
          <cell r="AH741">
            <v>18.560000000000002</v>
          </cell>
        </row>
        <row r="742">
          <cell r="F742">
            <v>369.8842483660131</v>
          </cell>
          <cell r="AH742">
            <v>17.880000000000003</v>
          </cell>
        </row>
        <row r="743">
          <cell r="F743">
            <v>369.94509803921574</v>
          </cell>
          <cell r="AH743">
            <v>18.44</v>
          </cell>
        </row>
        <row r="744">
          <cell r="F744">
            <v>369.9537908496732</v>
          </cell>
          <cell r="AH744">
            <v>17.28</v>
          </cell>
        </row>
        <row r="745">
          <cell r="F745">
            <v>370.0146405228758</v>
          </cell>
          <cell r="AH745">
            <v>17.630000000000003</v>
          </cell>
        </row>
        <row r="746">
          <cell r="F746">
            <v>370.0407189542484</v>
          </cell>
          <cell r="AH746">
            <v>18.19</v>
          </cell>
        </row>
        <row r="747">
          <cell r="F747">
            <v>370.0407189542484</v>
          </cell>
          <cell r="AH747">
            <v>18.69</v>
          </cell>
        </row>
        <row r="748">
          <cell r="F748">
            <v>370.12330065359475</v>
          </cell>
          <cell r="AH748">
            <v>17.900000000000002</v>
          </cell>
        </row>
        <row r="749">
          <cell r="F749">
            <v>370.136339869281</v>
          </cell>
          <cell r="AH749">
            <v>17.490000000000002</v>
          </cell>
        </row>
        <row r="750">
          <cell r="F750">
            <v>370.1624183006536</v>
          </cell>
          <cell r="AH750">
            <v>18.67</v>
          </cell>
        </row>
        <row r="751">
          <cell r="F751">
            <v>370.2058823529412</v>
          </cell>
          <cell r="AH751">
            <v>18.17</v>
          </cell>
        </row>
        <row r="752">
          <cell r="F752">
            <v>370.23196078431374</v>
          </cell>
          <cell r="AH752">
            <v>17.120000000000005</v>
          </cell>
        </row>
        <row r="753">
          <cell r="F753">
            <v>370.33627450980396</v>
          </cell>
          <cell r="AH753">
            <v>17.890000000000004</v>
          </cell>
        </row>
        <row r="754">
          <cell r="F754">
            <v>370.33627450980396</v>
          </cell>
          <cell r="AH754">
            <v>18.270000000000003</v>
          </cell>
        </row>
        <row r="755">
          <cell r="F755">
            <v>370.44928104575166</v>
          </cell>
          <cell r="AH755">
            <v>18.570000000000004</v>
          </cell>
        </row>
        <row r="756">
          <cell r="F756">
            <v>370.44928104575166</v>
          </cell>
          <cell r="AH756">
            <v>18.900000000000002</v>
          </cell>
        </row>
        <row r="757">
          <cell r="F757">
            <v>370.57967320261434</v>
          </cell>
          <cell r="AH757">
            <v>18.870000000000005</v>
          </cell>
        </row>
        <row r="758">
          <cell r="F758">
            <v>370.62313725490196</v>
          </cell>
          <cell r="AH758">
            <v>17.830000000000002</v>
          </cell>
        </row>
        <row r="759">
          <cell r="F759">
            <v>370.630091503268</v>
          </cell>
          <cell r="AH759">
            <v>18.900000000000002</v>
          </cell>
        </row>
        <row r="760">
          <cell r="F760">
            <v>370.6926797385621</v>
          </cell>
          <cell r="AH760">
            <v>18.000000000000004</v>
          </cell>
        </row>
        <row r="761">
          <cell r="F761">
            <v>370.74483660130716</v>
          </cell>
          <cell r="AH761">
            <v>18.560000000000002</v>
          </cell>
        </row>
        <row r="762">
          <cell r="F762">
            <v>370.81437908496736</v>
          </cell>
          <cell r="AH762">
            <v>18.250000000000004</v>
          </cell>
        </row>
        <row r="763">
          <cell r="F763">
            <v>370.86653594771246</v>
          </cell>
          <cell r="AH763">
            <v>18.290000000000003</v>
          </cell>
        </row>
        <row r="764">
          <cell r="F764">
            <v>370.9013071895425</v>
          </cell>
          <cell r="AH764">
            <v>19.000000000000004</v>
          </cell>
        </row>
        <row r="765">
          <cell r="F765">
            <v>370.9343398692811</v>
          </cell>
          <cell r="AH765">
            <v>17.400000000000002</v>
          </cell>
        </row>
        <row r="766">
          <cell r="F766">
            <v>371.0577777777778</v>
          </cell>
          <cell r="AH766">
            <v>19.19</v>
          </cell>
        </row>
        <row r="767">
          <cell r="F767">
            <v>371.07516339869284</v>
          </cell>
          <cell r="AH767">
            <v>18.460000000000004</v>
          </cell>
        </row>
        <row r="768">
          <cell r="F768">
            <v>371.0838562091503</v>
          </cell>
          <cell r="AH768">
            <v>17.860000000000003</v>
          </cell>
        </row>
        <row r="769">
          <cell r="F769">
            <v>371.10124183006536</v>
          </cell>
          <cell r="AH769">
            <v>17.430000000000003</v>
          </cell>
        </row>
        <row r="770">
          <cell r="F770">
            <v>371.12732026143794</v>
          </cell>
          <cell r="AH770">
            <v>18.740000000000002</v>
          </cell>
        </row>
        <row r="771">
          <cell r="F771">
            <v>371.1968627450981</v>
          </cell>
          <cell r="AH771">
            <v>18.300000000000004</v>
          </cell>
        </row>
        <row r="772">
          <cell r="F772">
            <v>371.2681437908497</v>
          </cell>
          <cell r="AH772">
            <v>17.900000000000002</v>
          </cell>
        </row>
        <row r="773">
          <cell r="F773">
            <v>371.30117647058825</v>
          </cell>
          <cell r="AH773">
            <v>17.620000000000005</v>
          </cell>
        </row>
        <row r="774">
          <cell r="F774">
            <v>371.3707189542484</v>
          </cell>
          <cell r="AH774">
            <v>17.500000000000004</v>
          </cell>
        </row>
        <row r="775">
          <cell r="F775">
            <v>371.3707189542484</v>
          </cell>
          <cell r="AH775">
            <v>18.400000000000002</v>
          </cell>
        </row>
        <row r="776">
          <cell r="F776">
            <v>371.41418300653595</v>
          </cell>
          <cell r="AH776">
            <v>17.630000000000003</v>
          </cell>
        </row>
        <row r="777">
          <cell r="F777">
            <v>371.438522875817</v>
          </cell>
          <cell r="AH777">
            <v>18.000000000000004</v>
          </cell>
        </row>
        <row r="778">
          <cell r="F778">
            <v>371.45938562091504</v>
          </cell>
          <cell r="AH778">
            <v>17.400000000000002</v>
          </cell>
        </row>
        <row r="779">
          <cell r="F779">
            <v>371.48198692810456</v>
          </cell>
          <cell r="AH779">
            <v>17.300000000000004</v>
          </cell>
        </row>
        <row r="780">
          <cell r="F780">
            <v>371.4924183006536</v>
          </cell>
          <cell r="AH780">
            <v>17.980000000000004</v>
          </cell>
        </row>
        <row r="781">
          <cell r="F781">
            <v>371.5011111111111</v>
          </cell>
          <cell r="AH781">
            <v>18.650000000000002</v>
          </cell>
        </row>
        <row r="782">
          <cell r="F782">
            <v>371.51675816993463</v>
          </cell>
          <cell r="AH782">
            <v>17.6</v>
          </cell>
        </row>
        <row r="783">
          <cell r="F783">
            <v>371.5706535947713</v>
          </cell>
          <cell r="AH783">
            <v>17.85</v>
          </cell>
        </row>
        <row r="784">
          <cell r="F784">
            <v>371.5880392156863</v>
          </cell>
          <cell r="AH784">
            <v>18.300000000000004</v>
          </cell>
        </row>
        <row r="785">
          <cell r="F785">
            <v>371.7097385620915</v>
          </cell>
          <cell r="AH785">
            <v>19.040000000000003</v>
          </cell>
        </row>
        <row r="786">
          <cell r="F786">
            <v>371.72538562091506</v>
          </cell>
          <cell r="AH786">
            <v>18.300000000000004</v>
          </cell>
        </row>
        <row r="787">
          <cell r="F787">
            <v>371.77928104575165</v>
          </cell>
          <cell r="AH787">
            <v>19.110000000000003</v>
          </cell>
        </row>
        <row r="788">
          <cell r="F788">
            <v>371.8575163398693</v>
          </cell>
          <cell r="AH788">
            <v>19.1</v>
          </cell>
        </row>
        <row r="789">
          <cell r="F789">
            <v>371.8757712418301</v>
          </cell>
          <cell r="AH789">
            <v>18.700000000000003</v>
          </cell>
        </row>
        <row r="790">
          <cell r="F790">
            <v>371.89228758169935</v>
          </cell>
          <cell r="AH790">
            <v>18.17</v>
          </cell>
        </row>
        <row r="791">
          <cell r="F791">
            <v>371.9270588235294</v>
          </cell>
          <cell r="AH791">
            <v>19.200000000000003</v>
          </cell>
        </row>
        <row r="792">
          <cell r="F792">
            <v>371.953137254902</v>
          </cell>
          <cell r="AH792">
            <v>18.470000000000002</v>
          </cell>
        </row>
        <row r="793">
          <cell r="F793">
            <v>371.970522875817</v>
          </cell>
          <cell r="AH793">
            <v>18.730000000000004</v>
          </cell>
        </row>
        <row r="794">
          <cell r="F794">
            <v>372.0139869281046</v>
          </cell>
          <cell r="AH794">
            <v>18.890000000000004</v>
          </cell>
        </row>
        <row r="795">
          <cell r="F795">
            <v>372.0226797385621</v>
          </cell>
          <cell r="AH795">
            <v>18.01</v>
          </cell>
        </row>
        <row r="796">
          <cell r="F796">
            <v>372.0661437908497</v>
          </cell>
          <cell r="AH796">
            <v>18.060000000000002</v>
          </cell>
        </row>
        <row r="797">
          <cell r="F797">
            <v>372.0835294117647</v>
          </cell>
          <cell r="AH797">
            <v>18.230000000000004</v>
          </cell>
        </row>
        <row r="798">
          <cell r="F798">
            <v>372.0835294117647</v>
          </cell>
          <cell r="AH798">
            <v>19.1</v>
          </cell>
        </row>
        <row r="799">
          <cell r="F799">
            <v>372.10960784313727</v>
          </cell>
          <cell r="AH799">
            <v>17.35</v>
          </cell>
        </row>
        <row r="800">
          <cell r="F800">
            <v>372.1617647058824</v>
          </cell>
          <cell r="AH800">
            <v>17.53</v>
          </cell>
        </row>
        <row r="801">
          <cell r="F801">
            <v>372.1965359477124</v>
          </cell>
          <cell r="AH801">
            <v>18.6</v>
          </cell>
        </row>
        <row r="802">
          <cell r="F802">
            <v>372.2139215686275</v>
          </cell>
          <cell r="AH802">
            <v>17.890000000000004</v>
          </cell>
        </row>
        <row r="803">
          <cell r="F803">
            <v>372.2409675925926</v>
          </cell>
          <cell r="AH803">
            <v>18.630000000000003</v>
          </cell>
        </row>
        <row r="804">
          <cell r="F804">
            <v>372.2419351851852</v>
          </cell>
          <cell r="AH804">
            <v>18.200000000000003</v>
          </cell>
        </row>
        <row r="805">
          <cell r="F805">
            <v>372.2429027777778</v>
          </cell>
          <cell r="AH805">
            <v>18.400000000000002</v>
          </cell>
        </row>
        <row r="806">
          <cell r="F806">
            <v>372.2593518518518</v>
          </cell>
          <cell r="AH806">
            <v>18.700000000000003</v>
          </cell>
        </row>
        <row r="807">
          <cell r="F807">
            <v>372.3367592592593</v>
          </cell>
          <cell r="AH807">
            <v>17.800000000000004</v>
          </cell>
        </row>
        <row r="808">
          <cell r="F808">
            <v>372.37546296296296</v>
          </cell>
          <cell r="AH808">
            <v>17.67</v>
          </cell>
        </row>
        <row r="809">
          <cell r="F809">
            <v>372.37546296296296</v>
          </cell>
          <cell r="AH809">
            <v>18.090000000000003</v>
          </cell>
        </row>
        <row r="810">
          <cell r="F810">
            <v>372.4238425925926</v>
          </cell>
          <cell r="AH810">
            <v>19.060000000000002</v>
          </cell>
        </row>
        <row r="811">
          <cell r="F811">
            <v>372.4335185185185</v>
          </cell>
          <cell r="AH811">
            <v>17.42</v>
          </cell>
        </row>
        <row r="812">
          <cell r="F812">
            <v>372.58833333333337</v>
          </cell>
          <cell r="AH812">
            <v>17.650000000000002</v>
          </cell>
        </row>
        <row r="813">
          <cell r="F813">
            <v>372.7431481481481</v>
          </cell>
          <cell r="AH813">
            <v>17.090000000000003</v>
          </cell>
        </row>
        <row r="814">
          <cell r="F814">
            <v>372.75282407407406</v>
          </cell>
          <cell r="AH814">
            <v>18.720000000000002</v>
          </cell>
        </row>
        <row r="815">
          <cell r="F815">
            <v>372.8012037037037</v>
          </cell>
          <cell r="AH815">
            <v>17.770000000000003</v>
          </cell>
        </row>
        <row r="816">
          <cell r="F816">
            <v>372.8012037037037</v>
          </cell>
          <cell r="AH816">
            <v>18.500000000000004</v>
          </cell>
        </row>
        <row r="817">
          <cell r="F817">
            <v>372.8205555555556</v>
          </cell>
          <cell r="AH817">
            <v>18.500000000000004</v>
          </cell>
        </row>
        <row r="818">
          <cell r="F818">
            <v>372.9366666666667</v>
          </cell>
          <cell r="AH818">
            <v>17.610000000000003</v>
          </cell>
        </row>
        <row r="819">
          <cell r="F819">
            <v>372.9782731481481</v>
          </cell>
          <cell r="AH819">
            <v>17.580000000000002</v>
          </cell>
        </row>
        <row r="820">
          <cell r="F820">
            <v>372.97924074074075</v>
          </cell>
          <cell r="AH820">
            <v>17.6</v>
          </cell>
        </row>
        <row r="821">
          <cell r="F821">
            <v>372.98020833333334</v>
          </cell>
          <cell r="AH821">
            <v>17.800000000000004</v>
          </cell>
        </row>
        <row r="822">
          <cell r="F822">
            <v>373.0043981481482</v>
          </cell>
          <cell r="AH822">
            <v>17.710000000000004</v>
          </cell>
        </row>
        <row r="823">
          <cell r="F823">
            <v>373.149537037037</v>
          </cell>
          <cell r="AH823">
            <v>18.270000000000003</v>
          </cell>
        </row>
        <row r="824">
          <cell r="F824">
            <v>373.18824074074075</v>
          </cell>
          <cell r="AH824">
            <v>17.880000000000003</v>
          </cell>
        </row>
        <row r="825">
          <cell r="F825">
            <v>373.18824074074075</v>
          </cell>
          <cell r="AH825">
            <v>18.480000000000004</v>
          </cell>
        </row>
        <row r="826">
          <cell r="F826">
            <v>373.18824074074075</v>
          </cell>
          <cell r="AH826">
            <v>18.560000000000002</v>
          </cell>
        </row>
        <row r="827">
          <cell r="F827">
            <v>373.34305555555557</v>
          </cell>
          <cell r="AH827">
            <v>18.200000000000003</v>
          </cell>
        </row>
        <row r="828">
          <cell r="F828">
            <v>373.3546666666667</v>
          </cell>
          <cell r="AH828">
            <v>17.800000000000004</v>
          </cell>
        </row>
        <row r="829">
          <cell r="F829">
            <v>373.37885648148153</v>
          </cell>
          <cell r="AH829">
            <v>17.500000000000004</v>
          </cell>
        </row>
        <row r="830">
          <cell r="F830">
            <v>373.3817592592593</v>
          </cell>
          <cell r="AH830">
            <v>18.080000000000002</v>
          </cell>
        </row>
        <row r="831">
          <cell r="F831">
            <v>373.39917592592593</v>
          </cell>
          <cell r="AH831">
            <v>17.500000000000004</v>
          </cell>
        </row>
        <row r="832">
          <cell r="F832">
            <v>373.4388472222222</v>
          </cell>
          <cell r="AH832">
            <v>17.900000000000002</v>
          </cell>
        </row>
        <row r="833">
          <cell r="F833">
            <v>373.43981481481484</v>
          </cell>
          <cell r="AH833">
            <v>17.69</v>
          </cell>
        </row>
        <row r="834">
          <cell r="F834">
            <v>373.4620694444444</v>
          </cell>
          <cell r="AH834">
            <v>18.300000000000004</v>
          </cell>
        </row>
        <row r="835">
          <cell r="F835">
            <v>373.6139814814815</v>
          </cell>
          <cell r="AH835">
            <v>19.240000000000002</v>
          </cell>
        </row>
        <row r="836">
          <cell r="F836">
            <v>373.6236574074074</v>
          </cell>
          <cell r="AH836">
            <v>18.69</v>
          </cell>
        </row>
        <row r="837">
          <cell r="F837">
            <v>373.6536527777778</v>
          </cell>
          <cell r="AH837">
            <v>18.03</v>
          </cell>
        </row>
        <row r="838">
          <cell r="F838">
            <v>373.65462037037037</v>
          </cell>
          <cell r="AH838">
            <v>16.900000000000002</v>
          </cell>
        </row>
        <row r="839">
          <cell r="F839">
            <v>373.681712962963</v>
          </cell>
          <cell r="AH839">
            <v>17.730000000000004</v>
          </cell>
        </row>
        <row r="840">
          <cell r="F840">
            <v>373.7784722222222</v>
          </cell>
          <cell r="AH840">
            <v>18.400000000000002</v>
          </cell>
        </row>
        <row r="841">
          <cell r="F841">
            <v>373.83652777777775</v>
          </cell>
          <cell r="AH841">
            <v>18.35</v>
          </cell>
        </row>
        <row r="842">
          <cell r="F842">
            <v>373.87136111111107</v>
          </cell>
          <cell r="AH842">
            <v>18.630000000000003</v>
          </cell>
        </row>
        <row r="843">
          <cell r="F843">
            <v>373.8723287037037</v>
          </cell>
          <cell r="AH843">
            <v>18.470000000000002</v>
          </cell>
        </row>
        <row r="844">
          <cell r="F844">
            <v>373.8752314814815</v>
          </cell>
          <cell r="AH844">
            <v>18.620000000000005</v>
          </cell>
        </row>
        <row r="845">
          <cell r="F845">
            <v>373.92361111111114</v>
          </cell>
          <cell r="AH845">
            <v>18.840000000000003</v>
          </cell>
        </row>
        <row r="846">
          <cell r="F846">
            <v>373.97199074074075</v>
          </cell>
          <cell r="AH846">
            <v>17.590000000000003</v>
          </cell>
        </row>
        <row r="847">
          <cell r="F847">
            <v>373.99037500000003</v>
          </cell>
          <cell r="AH847">
            <v>18.700000000000003</v>
          </cell>
        </row>
        <row r="848">
          <cell r="F848">
            <v>374.03004629629635</v>
          </cell>
          <cell r="AH848">
            <v>18.300000000000004</v>
          </cell>
        </row>
        <row r="849">
          <cell r="F849">
            <v>374.04939814814816</v>
          </cell>
          <cell r="AH849">
            <v>18.700000000000003</v>
          </cell>
        </row>
        <row r="850">
          <cell r="F850">
            <v>374.06874999999997</v>
          </cell>
          <cell r="AH850">
            <v>17.750000000000004</v>
          </cell>
        </row>
        <row r="851">
          <cell r="F851">
            <v>374.06874999999997</v>
          </cell>
          <cell r="AH851">
            <v>18.400000000000002</v>
          </cell>
        </row>
        <row r="852">
          <cell r="F852">
            <v>374.0977777777778</v>
          </cell>
          <cell r="AH852">
            <v>18.19</v>
          </cell>
        </row>
        <row r="853">
          <cell r="F853">
            <v>374.12680555555556</v>
          </cell>
          <cell r="AH853">
            <v>17.1</v>
          </cell>
        </row>
        <row r="854">
          <cell r="F854">
            <v>374.1597037037037</v>
          </cell>
          <cell r="AH854">
            <v>17.200000000000003</v>
          </cell>
        </row>
        <row r="855">
          <cell r="F855">
            <v>374.2138888888889</v>
          </cell>
          <cell r="AH855">
            <v>18.230000000000004</v>
          </cell>
        </row>
        <row r="856">
          <cell r="F856">
            <v>374.22356481481484</v>
          </cell>
          <cell r="AH856">
            <v>18.900000000000002</v>
          </cell>
        </row>
        <row r="857">
          <cell r="F857">
            <v>374.2554953703704</v>
          </cell>
          <cell r="AH857">
            <v>18.000000000000004</v>
          </cell>
        </row>
        <row r="858">
          <cell r="F858">
            <v>374.2622685185185</v>
          </cell>
          <cell r="AH858">
            <v>18.750000000000004</v>
          </cell>
        </row>
        <row r="859">
          <cell r="F859">
            <v>374.2622685185185</v>
          </cell>
          <cell r="AH859">
            <v>18.92</v>
          </cell>
        </row>
        <row r="860">
          <cell r="F860">
            <v>374.2912962962963</v>
          </cell>
          <cell r="AH860">
            <v>17.490000000000002</v>
          </cell>
        </row>
        <row r="861">
          <cell r="F861">
            <v>374.33000000000004</v>
          </cell>
          <cell r="AH861">
            <v>18.500000000000004</v>
          </cell>
        </row>
        <row r="862">
          <cell r="F862">
            <v>374.34161111111115</v>
          </cell>
          <cell r="AH862">
            <v>19.1</v>
          </cell>
        </row>
        <row r="863">
          <cell r="F863">
            <v>374.3590277777778</v>
          </cell>
          <cell r="AH863">
            <v>18.270000000000003</v>
          </cell>
        </row>
        <row r="864">
          <cell r="F864">
            <v>374.3977314814815</v>
          </cell>
          <cell r="AH864">
            <v>17.6</v>
          </cell>
        </row>
        <row r="865">
          <cell r="F865">
            <v>374.3977314814815</v>
          </cell>
          <cell r="AH865">
            <v>18.340000000000003</v>
          </cell>
        </row>
        <row r="866">
          <cell r="F866">
            <v>374.42675925925926</v>
          </cell>
          <cell r="AH866">
            <v>18.590000000000003</v>
          </cell>
        </row>
        <row r="867">
          <cell r="F867">
            <v>374.42675925925926</v>
          </cell>
          <cell r="AH867">
            <v>18.830000000000002</v>
          </cell>
        </row>
        <row r="868">
          <cell r="F868">
            <v>374.4364351851852</v>
          </cell>
          <cell r="AH868">
            <v>17.700000000000003</v>
          </cell>
        </row>
        <row r="869">
          <cell r="F869">
            <v>374.44611111111107</v>
          </cell>
          <cell r="AH869">
            <v>18.000000000000004</v>
          </cell>
        </row>
        <row r="870">
          <cell r="F870">
            <v>374.45231168384873</v>
          </cell>
          <cell r="AH870">
            <v>18.700000000000003</v>
          </cell>
        </row>
        <row r="871">
          <cell r="F871">
            <v>374.45578703703706</v>
          </cell>
          <cell r="AH871">
            <v>18.03</v>
          </cell>
        </row>
        <row r="872">
          <cell r="F872">
            <v>374.45578703703706</v>
          </cell>
          <cell r="AH872">
            <v>18.700000000000003</v>
          </cell>
        </row>
        <row r="873">
          <cell r="F873">
            <v>374.4751388888889</v>
          </cell>
          <cell r="AH873">
            <v>18.200000000000003</v>
          </cell>
        </row>
        <row r="874">
          <cell r="F874">
            <v>374.49449074074073</v>
          </cell>
          <cell r="AH874">
            <v>18.400000000000002</v>
          </cell>
        </row>
        <row r="875">
          <cell r="F875">
            <v>374.50416666666666</v>
          </cell>
          <cell r="AH875">
            <v>18.300000000000004</v>
          </cell>
        </row>
        <row r="876">
          <cell r="F876">
            <v>374.52351851851853</v>
          </cell>
          <cell r="AH876">
            <v>18.6</v>
          </cell>
        </row>
        <row r="877">
          <cell r="F877">
            <v>374.5428703703704</v>
          </cell>
          <cell r="AH877">
            <v>20.640000000000004</v>
          </cell>
        </row>
        <row r="878">
          <cell r="F878">
            <v>374.55254629629627</v>
          </cell>
          <cell r="AH878">
            <v>18.540000000000003</v>
          </cell>
        </row>
        <row r="879">
          <cell r="F879">
            <v>374.60092592592594</v>
          </cell>
          <cell r="AH879">
            <v>18.400000000000002</v>
          </cell>
        </row>
        <row r="880">
          <cell r="F880">
            <v>374.62995370370373</v>
          </cell>
          <cell r="AH880">
            <v>18.310000000000002</v>
          </cell>
        </row>
        <row r="881">
          <cell r="F881">
            <v>374.6347916666667</v>
          </cell>
          <cell r="AH881">
            <v>18.1</v>
          </cell>
        </row>
        <row r="882">
          <cell r="F882">
            <v>374.717037037037</v>
          </cell>
          <cell r="AH882">
            <v>17.840000000000003</v>
          </cell>
        </row>
        <row r="883">
          <cell r="F883">
            <v>374.75574074074075</v>
          </cell>
          <cell r="AH883">
            <v>18.020000000000003</v>
          </cell>
        </row>
        <row r="884">
          <cell r="F884">
            <v>374.8234722222222</v>
          </cell>
          <cell r="AH884">
            <v>18.400000000000002</v>
          </cell>
        </row>
        <row r="885">
          <cell r="F885">
            <v>374.83314814814815</v>
          </cell>
          <cell r="AH885">
            <v>18.490000000000002</v>
          </cell>
        </row>
        <row r="886">
          <cell r="F886">
            <v>374.8428240740741</v>
          </cell>
          <cell r="AH886">
            <v>18.270000000000003</v>
          </cell>
        </row>
        <row r="887">
          <cell r="F887">
            <v>374.9686111111111</v>
          </cell>
          <cell r="AH887">
            <v>18.150000000000002</v>
          </cell>
        </row>
        <row r="888">
          <cell r="F888">
            <v>374.97828703703703</v>
          </cell>
          <cell r="AH888">
            <v>18.200000000000003</v>
          </cell>
        </row>
        <row r="889">
          <cell r="F889">
            <v>374.98796296296297</v>
          </cell>
          <cell r="AH889">
            <v>19.1</v>
          </cell>
        </row>
        <row r="890">
          <cell r="F890">
            <v>375.1427777777778</v>
          </cell>
          <cell r="AH890">
            <v>18.320000000000004</v>
          </cell>
        </row>
        <row r="891">
          <cell r="F891">
            <v>375.18341666666663</v>
          </cell>
          <cell r="AH891">
            <v>18.000000000000004</v>
          </cell>
        </row>
        <row r="892">
          <cell r="F892">
            <v>375.19115740740745</v>
          </cell>
          <cell r="AH892">
            <v>18.520000000000003</v>
          </cell>
        </row>
        <row r="893">
          <cell r="F893">
            <v>375.2743703703704</v>
          </cell>
          <cell r="AH893">
            <v>19.000000000000004</v>
          </cell>
        </row>
        <row r="894">
          <cell r="F894">
            <v>375.31694444444446</v>
          </cell>
          <cell r="AH894">
            <v>18.660000000000004</v>
          </cell>
        </row>
        <row r="895">
          <cell r="F895">
            <v>375.38467592592593</v>
          </cell>
          <cell r="AH895">
            <v>18.900000000000002</v>
          </cell>
        </row>
        <row r="896">
          <cell r="F896">
            <v>375.422412037037</v>
          </cell>
          <cell r="AH896">
            <v>17.800000000000004</v>
          </cell>
        </row>
        <row r="897">
          <cell r="F897">
            <v>375.42337962962966</v>
          </cell>
          <cell r="AH897">
            <v>17.800000000000004</v>
          </cell>
        </row>
        <row r="898">
          <cell r="F898">
            <v>375.51046296296295</v>
          </cell>
          <cell r="AH898">
            <v>18.6</v>
          </cell>
        </row>
        <row r="899">
          <cell r="F899">
            <v>376.1974537037037</v>
          </cell>
          <cell r="AH899">
            <v>19.000000000000004</v>
          </cell>
        </row>
        <row r="900">
          <cell r="F900">
            <v>378.82930555555555</v>
          </cell>
          <cell r="AH900">
            <v>19.200000000000003</v>
          </cell>
        </row>
        <row r="901">
          <cell r="F901">
            <v>378.8776851851852</v>
          </cell>
          <cell r="AH901">
            <v>20.400000000000002</v>
          </cell>
        </row>
        <row r="902">
          <cell r="F902">
            <v>378.90671296296296</v>
          </cell>
          <cell r="AH902">
            <v>19.400000000000002</v>
          </cell>
        </row>
        <row r="903">
          <cell r="F903">
            <v>379.0905555555555</v>
          </cell>
          <cell r="AH903">
            <v>20.300000000000004</v>
          </cell>
        </row>
        <row r="904">
          <cell r="F904">
            <v>380.8902777777778</v>
          </cell>
          <cell r="AH904">
            <v>20.800000000000004</v>
          </cell>
        </row>
        <row r="905">
          <cell r="F905">
            <v>380.9483333333333</v>
          </cell>
          <cell r="AH905">
            <v>19.200000000000003</v>
          </cell>
        </row>
        <row r="906">
          <cell r="F906">
            <v>381.00638888888886</v>
          </cell>
          <cell r="AH906">
            <v>19.53</v>
          </cell>
        </row>
        <row r="907">
          <cell r="F907">
            <v>381.13217592592594</v>
          </cell>
          <cell r="AH907">
            <v>19.44</v>
          </cell>
        </row>
        <row r="908">
          <cell r="F908">
            <v>381.13217592592594</v>
          </cell>
          <cell r="AH908">
            <v>19.480000000000004</v>
          </cell>
        </row>
        <row r="909">
          <cell r="F909">
            <v>381.3547222222222</v>
          </cell>
          <cell r="AH909">
            <v>19.290000000000003</v>
          </cell>
        </row>
        <row r="910">
          <cell r="F910">
            <v>381.55791666666664</v>
          </cell>
          <cell r="AH910">
            <v>20.000000000000004</v>
          </cell>
        </row>
        <row r="911">
          <cell r="F911">
            <v>381.7320833333333</v>
          </cell>
          <cell r="AH911">
            <v>19.330000000000002</v>
          </cell>
        </row>
        <row r="912">
          <cell r="F912">
            <v>381.77078703703705</v>
          </cell>
          <cell r="AH912">
            <v>19.78</v>
          </cell>
        </row>
        <row r="913">
          <cell r="F913">
            <v>381.7998148148148</v>
          </cell>
          <cell r="AH913">
            <v>18.800000000000004</v>
          </cell>
        </row>
        <row r="914">
          <cell r="F914">
            <v>381.8385185185185</v>
          </cell>
          <cell r="AH914">
            <v>19.6</v>
          </cell>
        </row>
        <row r="915">
          <cell r="F915">
            <v>381.85787037037034</v>
          </cell>
          <cell r="AH915">
            <v>20.340000000000003</v>
          </cell>
        </row>
        <row r="916">
          <cell r="F916">
            <v>381.96430555555554</v>
          </cell>
          <cell r="AH916">
            <v>20.160000000000004</v>
          </cell>
        </row>
        <row r="917">
          <cell r="F917">
            <v>381.96430555555554</v>
          </cell>
          <cell r="AH917">
            <v>20.490000000000002</v>
          </cell>
        </row>
        <row r="918">
          <cell r="F918">
            <v>382.0513888888889</v>
          </cell>
          <cell r="AH918">
            <v>20.360000000000003</v>
          </cell>
        </row>
        <row r="919">
          <cell r="F919">
            <v>382.0900925925926</v>
          </cell>
          <cell r="AH919">
            <v>19.630000000000003</v>
          </cell>
        </row>
        <row r="920">
          <cell r="F920">
            <v>382.1578240740741</v>
          </cell>
          <cell r="AH920">
            <v>19.800000000000004</v>
          </cell>
        </row>
        <row r="921">
          <cell r="F921">
            <v>382.1771759259259</v>
          </cell>
          <cell r="AH921">
            <v>20.790000000000003</v>
          </cell>
        </row>
        <row r="922">
          <cell r="F922">
            <v>382.2062037037037</v>
          </cell>
          <cell r="AH922">
            <v>19.810000000000002</v>
          </cell>
        </row>
        <row r="923">
          <cell r="F923">
            <v>382.34166666666664</v>
          </cell>
          <cell r="AH923">
            <v>20.430000000000003</v>
          </cell>
        </row>
        <row r="924">
          <cell r="F924">
            <v>382.4674537037037</v>
          </cell>
          <cell r="AH924">
            <v>20.28</v>
          </cell>
        </row>
        <row r="925">
          <cell r="F925">
            <v>382.5158333333333</v>
          </cell>
          <cell r="AH925">
            <v>19.500000000000004</v>
          </cell>
        </row>
        <row r="926">
          <cell r="F926">
            <v>382.564212962963</v>
          </cell>
          <cell r="AH926">
            <v>20.35</v>
          </cell>
        </row>
        <row r="927">
          <cell r="F927">
            <v>382.6222685185185</v>
          </cell>
          <cell r="AH927">
            <v>20.120000000000005</v>
          </cell>
        </row>
        <row r="928">
          <cell r="F928">
            <v>382.71321538461535</v>
          </cell>
          <cell r="AH928">
            <v>19.200000000000003</v>
          </cell>
        </row>
        <row r="929">
          <cell r="F929">
            <v>382.7441692307692</v>
          </cell>
          <cell r="AH929">
            <v>19.6</v>
          </cell>
        </row>
        <row r="930">
          <cell r="F930">
            <v>382.75190769230767</v>
          </cell>
          <cell r="AH930">
            <v>20.050000000000004</v>
          </cell>
        </row>
        <row r="931">
          <cell r="F931">
            <v>382.7673846153846</v>
          </cell>
          <cell r="AH931">
            <v>19.400000000000002</v>
          </cell>
        </row>
        <row r="932">
          <cell r="F932">
            <v>382.7673846153846</v>
          </cell>
          <cell r="AH932">
            <v>20.390000000000004</v>
          </cell>
        </row>
        <row r="933">
          <cell r="F933">
            <v>382.79833846153844</v>
          </cell>
          <cell r="AH933">
            <v>20.03</v>
          </cell>
        </row>
        <row r="934">
          <cell r="F934">
            <v>382.8447692307692</v>
          </cell>
          <cell r="AH934">
            <v>20.03</v>
          </cell>
        </row>
        <row r="935">
          <cell r="F935">
            <v>382.8602461538461</v>
          </cell>
          <cell r="AH935">
            <v>19.800000000000004</v>
          </cell>
        </row>
        <row r="936">
          <cell r="F936">
            <v>382.86798461538456</v>
          </cell>
          <cell r="AH936">
            <v>19.500000000000004</v>
          </cell>
        </row>
        <row r="937">
          <cell r="F937">
            <v>382.89119999999997</v>
          </cell>
          <cell r="AH937">
            <v>19.94</v>
          </cell>
        </row>
        <row r="938">
          <cell r="F938">
            <v>382.9144153846154</v>
          </cell>
          <cell r="AH938">
            <v>20.140000000000004</v>
          </cell>
        </row>
        <row r="939">
          <cell r="F939">
            <v>383.0150153846154</v>
          </cell>
          <cell r="AH939">
            <v>20.240000000000002</v>
          </cell>
        </row>
        <row r="940">
          <cell r="F940">
            <v>383.0769230769231</v>
          </cell>
          <cell r="AH940">
            <v>20.050000000000004</v>
          </cell>
        </row>
        <row r="941">
          <cell r="F941">
            <v>383.0924</v>
          </cell>
          <cell r="AH941">
            <v>20.060000000000002</v>
          </cell>
        </row>
        <row r="942">
          <cell r="F942">
            <v>383.12335384615386</v>
          </cell>
          <cell r="AH942">
            <v>20.240000000000002</v>
          </cell>
        </row>
        <row r="943">
          <cell r="F943">
            <v>383.15430769230767</v>
          </cell>
          <cell r="AH943">
            <v>18.800000000000004</v>
          </cell>
        </row>
        <row r="944">
          <cell r="F944">
            <v>383.1620461538462</v>
          </cell>
          <cell r="AH944">
            <v>20.390000000000004</v>
          </cell>
        </row>
        <row r="945">
          <cell r="F945">
            <v>383.193</v>
          </cell>
          <cell r="AH945">
            <v>20.26</v>
          </cell>
        </row>
        <row r="946">
          <cell r="F946">
            <v>383.2162153846154</v>
          </cell>
          <cell r="AH946">
            <v>20.700000000000003</v>
          </cell>
        </row>
        <row r="947">
          <cell r="F947">
            <v>383.23943076923075</v>
          </cell>
          <cell r="AH947">
            <v>18.300000000000004</v>
          </cell>
        </row>
        <row r="948">
          <cell r="F948">
            <v>383.23943076923075</v>
          </cell>
          <cell r="AH948">
            <v>20.1</v>
          </cell>
        </row>
        <row r="949">
          <cell r="F949">
            <v>383.2471692307692</v>
          </cell>
          <cell r="AH949">
            <v>20.800000000000004</v>
          </cell>
        </row>
        <row r="950">
          <cell r="F950">
            <v>383.3013384615384</v>
          </cell>
          <cell r="AH950">
            <v>18.200000000000003</v>
          </cell>
        </row>
        <row r="951">
          <cell r="F951">
            <v>383.3168153846154</v>
          </cell>
          <cell r="AH951">
            <v>20.720000000000002</v>
          </cell>
        </row>
        <row r="952">
          <cell r="F952">
            <v>383.3477692307692</v>
          </cell>
          <cell r="AH952">
            <v>20.35</v>
          </cell>
        </row>
        <row r="953">
          <cell r="F953">
            <v>383.40193846153846</v>
          </cell>
          <cell r="AH953">
            <v>19.000000000000004</v>
          </cell>
        </row>
        <row r="954">
          <cell r="F954">
            <v>383.40193846153846</v>
          </cell>
          <cell r="AH954">
            <v>20.01</v>
          </cell>
        </row>
        <row r="955">
          <cell r="F955">
            <v>383.4096769230769</v>
          </cell>
          <cell r="AH955">
            <v>18.1</v>
          </cell>
        </row>
        <row r="956">
          <cell r="F956">
            <v>383.41741538461537</v>
          </cell>
          <cell r="AH956">
            <v>20.150000000000002</v>
          </cell>
        </row>
        <row r="957">
          <cell r="F957">
            <v>383.43289230769227</v>
          </cell>
          <cell r="AH957">
            <v>20.19</v>
          </cell>
        </row>
        <row r="958">
          <cell r="F958">
            <v>383.4406307692307</v>
          </cell>
          <cell r="AH958">
            <v>19.1</v>
          </cell>
        </row>
        <row r="959">
          <cell r="F959">
            <v>383.44836923076923</v>
          </cell>
          <cell r="AH959">
            <v>18.800000000000004</v>
          </cell>
        </row>
        <row r="960">
          <cell r="F960">
            <v>383.4715846153846</v>
          </cell>
          <cell r="AH960">
            <v>19.000000000000004</v>
          </cell>
        </row>
        <row r="961">
          <cell r="F961">
            <v>383.47932307692304</v>
          </cell>
          <cell r="AH961">
            <v>18.6</v>
          </cell>
        </row>
        <row r="962">
          <cell r="F962">
            <v>383.48706153846155</v>
          </cell>
          <cell r="AH962">
            <v>18.400000000000002</v>
          </cell>
        </row>
        <row r="963">
          <cell r="F963">
            <v>383.4948</v>
          </cell>
          <cell r="AH963">
            <v>18.200000000000003</v>
          </cell>
        </row>
        <row r="964">
          <cell r="F964">
            <v>383.5102769230769</v>
          </cell>
          <cell r="AH964">
            <v>18.300000000000004</v>
          </cell>
        </row>
        <row r="965">
          <cell r="F965">
            <v>383.5180153846154</v>
          </cell>
          <cell r="AH965">
            <v>18.1</v>
          </cell>
        </row>
        <row r="966">
          <cell r="F966">
            <v>383.5180153846154</v>
          </cell>
          <cell r="AH966">
            <v>18.200000000000003</v>
          </cell>
        </row>
        <row r="967">
          <cell r="F967">
            <v>383.5334923076923</v>
          </cell>
          <cell r="AH967">
            <v>17.900000000000002</v>
          </cell>
        </row>
        <row r="968">
          <cell r="F968">
            <v>383.5489692307692</v>
          </cell>
          <cell r="AH968">
            <v>19.400000000000002</v>
          </cell>
        </row>
        <row r="969">
          <cell r="F969">
            <v>383.5644461538462</v>
          </cell>
          <cell r="AH969">
            <v>20.330000000000002</v>
          </cell>
        </row>
        <row r="970">
          <cell r="F970">
            <v>383.66504615384616</v>
          </cell>
          <cell r="AH970">
            <v>20.720000000000002</v>
          </cell>
        </row>
        <row r="971">
          <cell r="F971">
            <v>383.99006153846153</v>
          </cell>
          <cell r="AH971">
            <v>21.050000000000004</v>
          </cell>
        </row>
        <row r="972">
          <cell r="F972">
            <v>384.0132769230769</v>
          </cell>
          <cell r="AH972">
            <v>20.820000000000004</v>
          </cell>
        </row>
        <row r="973">
          <cell r="F973">
            <v>384.02101538461534</v>
          </cell>
          <cell r="AH973">
            <v>20.880000000000003</v>
          </cell>
        </row>
        <row r="974">
          <cell r="F974">
            <v>384.17578461538466</v>
          </cell>
          <cell r="AH974">
            <v>20.470000000000002</v>
          </cell>
        </row>
        <row r="975">
          <cell r="F975">
            <v>384.22221538461537</v>
          </cell>
          <cell r="AH975">
            <v>20.630000000000003</v>
          </cell>
        </row>
        <row r="976">
          <cell r="F976">
            <v>384.33055384615386</v>
          </cell>
          <cell r="AH976">
            <v>20.790000000000003</v>
          </cell>
        </row>
        <row r="977">
          <cell r="F977">
            <v>384.3382923076923</v>
          </cell>
          <cell r="AH977">
            <v>19.6</v>
          </cell>
        </row>
        <row r="978">
          <cell r="F978">
            <v>384.4156769230769</v>
          </cell>
          <cell r="AH978">
            <v>20.880000000000003</v>
          </cell>
        </row>
        <row r="979">
          <cell r="F979">
            <v>384.43115384615385</v>
          </cell>
          <cell r="AH979">
            <v>21.200000000000003</v>
          </cell>
        </row>
        <row r="980">
          <cell r="F980">
            <v>384.4775846153846</v>
          </cell>
          <cell r="AH980">
            <v>20.740000000000002</v>
          </cell>
        </row>
        <row r="981">
          <cell r="F981">
            <v>384.51627692307693</v>
          </cell>
          <cell r="AH981">
            <v>20.990000000000002</v>
          </cell>
        </row>
        <row r="982">
          <cell r="F982">
            <v>384.62461538461537</v>
          </cell>
          <cell r="AH982">
            <v>21.370000000000005</v>
          </cell>
        </row>
        <row r="983">
          <cell r="F983">
            <v>385.0038</v>
          </cell>
          <cell r="AH983">
            <v>20.85</v>
          </cell>
        </row>
        <row r="984">
          <cell r="F984">
            <v>385.48358461538464</v>
          </cell>
          <cell r="AH984">
            <v>21.220000000000002</v>
          </cell>
        </row>
        <row r="985">
          <cell r="F985">
            <v>385.7931230769231</v>
          </cell>
          <cell r="AH985">
            <v>20.35</v>
          </cell>
        </row>
        <row r="986">
          <cell r="F986">
            <v>386.1026615384615</v>
          </cell>
          <cell r="AH986">
            <v>19.6</v>
          </cell>
        </row>
        <row r="987">
          <cell r="F987">
            <v>386.32707692307696</v>
          </cell>
          <cell r="AH987">
            <v>19.800000000000004</v>
          </cell>
        </row>
        <row r="988">
          <cell r="F988">
            <v>386.3967230769231</v>
          </cell>
          <cell r="AH988">
            <v>21.290000000000003</v>
          </cell>
        </row>
        <row r="989">
          <cell r="F989">
            <v>386.41220000000004</v>
          </cell>
          <cell r="AH989">
            <v>19.700000000000003</v>
          </cell>
        </row>
        <row r="990">
          <cell r="F990">
            <v>386.69078461538464</v>
          </cell>
          <cell r="AH990">
            <v>19.1</v>
          </cell>
        </row>
        <row r="991">
          <cell r="F991">
            <v>386.74495384615386</v>
          </cell>
          <cell r="AH991">
            <v>21.140000000000004</v>
          </cell>
        </row>
        <row r="992">
          <cell r="F992">
            <v>386.99258461538466</v>
          </cell>
          <cell r="AH992">
            <v>19.78</v>
          </cell>
        </row>
        <row r="993">
          <cell r="F993">
            <v>386.99258461538466</v>
          </cell>
          <cell r="AH993">
            <v>19.94</v>
          </cell>
        </row>
        <row r="994">
          <cell r="F994">
            <v>387.0158</v>
          </cell>
          <cell r="AH994">
            <v>19.520000000000003</v>
          </cell>
        </row>
        <row r="995">
          <cell r="F995">
            <v>387.14735384615386</v>
          </cell>
          <cell r="AH995">
            <v>20.580000000000002</v>
          </cell>
        </row>
        <row r="996">
          <cell r="F996">
            <v>387.1550923076923</v>
          </cell>
          <cell r="AH996">
            <v>19.860000000000003</v>
          </cell>
        </row>
        <row r="997">
          <cell r="F997">
            <v>387.24795384615385</v>
          </cell>
          <cell r="AH997">
            <v>18.730000000000004</v>
          </cell>
        </row>
        <row r="998">
          <cell r="F998">
            <v>387.24795384615385</v>
          </cell>
          <cell r="AH998">
            <v>19.700000000000003</v>
          </cell>
        </row>
        <row r="999">
          <cell r="F999">
            <v>387.2556923076923</v>
          </cell>
          <cell r="AH999">
            <v>19.870000000000005</v>
          </cell>
        </row>
        <row r="1000">
          <cell r="F1000">
            <v>387.27116923076926</v>
          </cell>
          <cell r="AH1000">
            <v>19.960000000000004</v>
          </cell>
        </row>
        <row r="1001">
          <cell r="F1001">
            <v>387.2943846153846</v>
          </cell>
          <cell r="AH1001">
            <v>20.19</v>
          </cell>
        </row>
        <row r="1002">
          <cell r="F1002">
            <v>387.6271384615385</v>
          </cell>
          <cell r="AH1002">
            <v>19.800000000000004</v>
          </cell>
        </row>
        <row r="1003">
          <cell r="F1003">
            <v>387.6426153846154</v>
          </cell>
          <cell r="AH1003">
            <v>20.870000000000005</v>
          </cell>
        </row>
        <row r="1004">
          <cell r="F1004">
            <v>388.12747368421054</v>
          </cell>
          <cell r="AH1004">
            <v>20.520000000000003</v>
          </cell>
        </row>
        <row r="1005">
          <cell r="F1005">
            <v>388.41852631578945</v>
          </cell>
          <cell r="AH1005">
            <v>20.880000000000003</v>
          </cell>
        </row>
        <row r="1006">
          <cell r="F1006">
            <v>388.4864385964912</v>
          </cell>
          <cell r="AH1006">
            <v>20.060000000000002</v>
          </cell>
        </row>
        <row r="1007">
          <cell r="F1007">
            <v>388.98122807017546</v>
          </cell>
          <cell r="AH1007">
            <v>18.3</v>
          </cell>
        </row>
        <row r="1008">
          <cell r="F1008">
            <v>388.98122807017546</v>
          </cell>
          <cell r="AH1008">
            <v>21.140000000000004</v>
          </cell>
        </row>
        <row r="1009">
          <cell r="F1009">
            <v>389.1784440609721</v>
          </cell>
          <cell r="AH1009">
            <v>18.7</v>
          </cell>
        </row>
        <row r="1010">
          <cell r="F1010">
            <v>389.21407017543856</v>
          </cell>
          <cell r="AH1010">
            <v>19.85</v>
          </cell>
        </row>
        <row r="1011">
          <cell r="F1011">
            <v>389.2229767040552</v>
          </cell>
          <cell r="AH1011">
            <v>19.27</v>
          </cell>
        </row>
        <row r="1012">
          <cell r="F1012">
            <v>389.2484239286742</v>
          </cell>
          <cell r="AH1012">
            <v>19.31</v>
          </cell>
        </row>
        <row r="1013">
          <cell r="F1013">
            <v>389.3120419902215</v>
          </cell>
          <cell r="AH1013">
            <v>18.7</v>
          </cell>
        </row>
        <row r="1014">
          <cell r="F1014">
            <v>389.4774489502445</v>
          </cell>
          <cell r="AH1014">
            <v>17.88</v>
          </cell>
        </row>
        <row r="1015">
          <cell r="F1015">
            <v>389.5536315789474</v>
          </cell>
          <cell r="AH1015">
            <v>20.76</v>
          </cell>
        </row>
        <row r="1016">
          <cell r="F1016">
            <v>389.5983232671844</v>
          </cell>
          <cell r="AH1016">
            <v>18.41</v>
          </cell>
        </row>
        <row r="1017">
          <cell r="F1017">
            <v>389.6118421052632</v>
          </cell>
          <cell r="AH1017">
            <v>20.370000000000005</v>
          </cell>
        </row>
        <row r="1018">
          <cell r="F1018">
            <v>389.64921771642224</v>
          </cell>
          <cell r="AH1018">
            <v>18.55</v>
          </cell>
        </row>
        <row r="1019">
          <cell r="F1019">
            <v>389.7573684210526</v>
          </cell>
          <cell r="AH1019">
            <v>18.41</v>
          </cell>
        </row>
        <row r="1020">
          <cell r="F1020">
            <v>389.7573684210526</v>
          </cell>
          <cell r="AH1020">
            <v>19.910000000000004</v>
          </cell>
        </row>
        <row r="1021">
          <cell r="F1021">
            <v>389.7961754385965</v>
          </cell>
          <cell r="AH1021">
            <v>20.640000000000004</v>
          </cell>
        </row>
        <row r="1022">
          <cell r="F1022">
            <v>389.951403508772</v>
          </cell>
          <cell r="AH1022">
            <v>18.5</v>
          </cell>
        </row>
        <row r="1023">
          <cell r="F1023">
            <v>389.9551304022251</v>
          </cell>
          <cell r="AH1023">
            <v>18.3948494</v>
          </cell>
        </row>
        <row r="1024">
          <cell r="F1024">
            <v>389.96205177578094</v>
          </cell>
          <cell r="AH1024">
            <v>18.3</v>
          </cell>
        </row>
        <row r="1025">
          <cell r="F1025">
            <v>390.33947368421053</v>
          </cell>
          <cell r="AH1025">
            <v>19.53</v>
          </cell>
        </row>
        <row r="1026">
          <cell r="F1026">
            <v>390.5264099272572</v>
          </cell>
          <cell r="AH1026">
            <v>18.37</v>
          </cell>
        </row>
        <row r="1027">
          <cell r="F1027">
            <v>390.6693333333333</v>
          </cell>
          <cell r="AH1027">
            <v>18.85</v>
          </cell>
        </row>
        <row r="1028">
          <cell r="F1028">
            <v>390.71807873341896</v>
          </cell>
          <cell r="AH1028">
            <v>18.09</v>
          </cell>
        </row>
        <row r="1029">
          <cell r="F1029">
            <v>390.72754385964913</v>
          </cell>
          <cell r="AH1029">
            <v>19.7</v>
          </cell>
        </row>
        <row r="1030">
          <cell r="F1030">
            <v>390.7760526315789</v>
          </cell>
          <cell r="AH1030">
            <v>19.6</v>
          </cell>
        </row>
        <row r="1031">
          <cell r="F1031">
            <v>390.82456140350877</v>
          </cell>
          <cell r="AH1031">
            <v>18.85</v>
          </cell>
        </row>
        <row r="1032">
          <cell r="F1032">
            <v>390.82456140350877</v>
          </cell>
          <cell r="AH1032">
            <v>19.7</v>
          </cell>
        </row>
        <row r="1033">
          <cell r="F1033">
            <v>390.86336842105266</v>
          </cell>
          <cell r="AH1033">
            <v>20.67</v>
          </cell>
        </row>
        <row r="1034">
          <cell r="F1034">
            <v>390.8730701754386</v>
          </cell>
          <cell r="AH1034">
            <v>19.67</v>
          </cell>
        </row>
        <row r="1035">
          <cell r="F1035">
            <v>390.9312807017544</v>
          </cell>
          <cell r="AH1035">
            <v>19.680000000000003</v>
          </cell>
        </row>
        <row r="1036">
          <cell r="F1036">
            <v>390.96315789473687</v>
          </cell>
          <cell r="AH1036">
            <v>19.26</v>
          </cell>
        </row>
        <row r="1037">
          <cell r="F1037">
            <v>390.99119040539205</v>
          </cell>
          <cell r="AH1037">
            <v>18.59</v>
          </cell>
        </row>
        <row r="1038">
          <cell r="F1038">
            <v>391.0324561403509</v>
          </cell>
          <cell r="AH1038">
            <v>19.22</v>
          </cell>
        </row>
        <row r="1039">
          <cell r="F1039">
            <v>391.03284765586284</v>
          </cell>
          <cell r="AH1039">
            <v>18.8</v>
          </cell>
        </row>
        <row r="1040">
          <cell r="F1040">
            <v>391.0865087719298</v>
          </cell>
          <cell r="AH1040">
            <v>20.460000000000004</v>
          </cell>
        </row>
        <row r="1041">
          <cell r="F1041">
            <v>391.09621052631576</v>
          </cell>
          <cell r="AH1041">
            <v>20.000000000000004</v>
          </cell>
        </row>
        <row r="1042">
          <cell r="F1042">
            <v>391.1017543859649</v>
          </cell>
          <cell r="AH1042">
            <v>19.88</v>
          </cell>
        </row>
        <row r="1043">
          <cell r="F1043">
            <v>391.1059122807018</v>
          </cell>
          <cell r="AH1043">
            <v>19.120000000000005</v>
          </cell>
        </row>
        <row r="1044">
          <cell r="F1044">
            <v>391.1109550004956</v>
          </cell>
          <cell r="AH1044">
            <v>18.9</v>
          </cell>
        </row>
        <row r="1045">
          <cell r="F1045">
            <v>391.1630265635841</v>
          </cell>
          <cell r="AH1045">
            <v>18.72</v>
          </cell>
        </row>
        <row r="1046">
          <cell r="F1046">
            <v>391.2385303300625</v>
          </cell>
          <cell r="AH1046">
            <v>19.1</v>
          </cell>
        </row>
        <row r="1047">
          <cell r="F1047">
            <v>391.240350877193</v>
          </cell>
          <cell r="AH1047">
            <v>20.03</v>
          </cell>
        </row>
        <row r="1048">
          <cell r="F1048">
            <v>391.24113390821685</v>
          </cell>
          <cell r="AH1048">
            <v>19.21</v>
          </cell>
        </row>
        <row r="1049">
          <cell r="F1049">
            <v>391.2608836907082</v>
          </cell>
          <cell r="AH1049">
            <v>19.17</v>
          </cell>
        </row>
        <row r="1050">
          <cell r="F1050">
            <v>391.2932054713054</v>
          </cell>
          <cell r="AH1050">
            <v>18.7</v>
          </cell>
        </row>
        <row r="1051">
          <cell r="F1051">
            <v>391.309649122807</v>
          </cell>
          <cell r="AH1051">
            <v>20.42</v>
          </cell>
        </row>
        <row r="1052">
          <cell r="F1052">
            <v>391.3290526315789</v>
          </cell>
          <cell r="AH1052">
            <v>19.94</v>
          </cell>
        </row>
        <row r="1053">
          <cell r="F1053">
            <v>391.3452770343939</v>
          </cell>
          <cell r="AH1053">
            <v>18.88</v>
          </cell>
        </row>
        <row r="1054">
          <cell r="F1054">
            <v>391.3678596491228</v>
          </cell>
          <cell r="AH1054">
            <v>19.590000000000003</v>
          </cell>
        </row>
        <row r="1055">
          <cell r="F1055">
            <v>391.37131281593815</v>
          </cell>
          <cell r="AH1055">
            <v>18.66</v>
          </cell>
        </row>
        <row r="1056">
          <cell r="F1056">
            <v>391.42014132553606</v>
          </cell>
          <cell r="AH1056">
            <v>19.3</v>
          </cell>
        </row>
        <row r="1057">
          <cell r="F1057">
            <v>391.43577192982457</v>
          </cell>
          <cell r="AH1057">
            <v>20.900000000000002</v>
          </cell>
        </row>
        <row r="1058">
          <cell r="F1058">
            <v>391.4754559421152</v>
          </cell>
          <cell r="AH1058">
            <v>18.7</v>
          </cell>
        </row>
        <row r="1059">
          <cell r="F1059">
            <v>391.507405782976</v>
          </cell>
          <cell r="AH1059">
            <v>19.21</v>
          </cell>
        </row>
        <row r="1060">
          <cell r="F1060">
            <v>391.54249122807016</v>
          </cell>
          <cell r="AH1060">
            <v>19.460000000000004</v>
          </cell>
        </row>
        <row r="1061">
          <cell r="F1061">
            <v>391.57159649122804</v>
          </cell>
          <cell r="AH1061">
            <v>20.230000000000004</v>
          </cell>
        </row>
        <row r="1062">
          <cell r="F1062">
            <v>391.603031271682</v>
          </cell>
          <cell r="AH1062">
            <v>18.85</v>
          </cell>
        </row>
        <row r="1063">
          <cell r="F1063">
            <v>391.6383024691358</v>
          </cell>
          <cell r="AH1063">
            <v>20</v>
          </cell>
        </row>
        <row r="1064">
          <cell r="F1064">
            <v>391.6601185834958</v>
          </cell>
          <cell r="AH1064">
            <v>20.1</v>
          </cell>
        </row>
        <row r="1065">
          <cell r="F1065">
            <v>391.74622807017545</v>
          </cell>
          <cell r="AH1065">
            <v>18.4</v>
          </cell>
        </row>
        <row r="1066">
          <cell r="F1066">
            <v>391.7801072124756</v>
          </cell>
          <cell r="AH1066">
            <v>20.1</v>
          </cell>
        </row>
        <row r="1067">
          <cell r="F1067">
            <v>391.8432456140351</v>
          </cell>
          <cell r="AH1067">
            <v>18.25</v>
          </cell>
        </row>
        <row r="1068">
          <cell r="F1068">
            <v>391.85294736842104</v>
          </cell>
          <cell r="AH1068">
            <v>19.290000000000003</v>
          </cell>
        </row>
        <row r="1069">
          <cell r="F1069">
            <v>391.9208596491228</v>
          </cell>
          <cell r="AH1069">
            <v>19.650000000000002</v>
          </cell>
        </row>
        <row r="1070">
          <cell r="F1070">
            <v>391.9546361273554</v>
          </cell>
          <cell r="AH1070">
            <v>19.8</v>
          </cell>
        </row>
        <row r="1071">
          <cell r="F1071">
            <v>391.98877192982457</v>
          </cell>
          <cell r="AH1071">
            <v>20.400000000000002</v>
          </cell>
        </row>
        <row r="1072">
          <cell r="F1072">
            <v>392.01353963612735</v>
          </cell>
          <cell r="AH1072">
            <v>20.2</v>
          </cell>
        </row>
        <row r="1073">
          <cell r="F1073">
            <v>392.0462638076673</v>
          </cell>
          <cell r="AH1073">
            <v>20.1</v>
          </cell>
        </row>
        <row r="1074">
          <cell r="F1074">
            <v>392.1731052631579</v>
          </cell>
          <cell r="AH1074">
            <v>18.500000000000004</v>
          </cell>
        </row>
        <row r="1075">
          <cell r="F1075">
            <v>392.1967949967511</v>
          </cell>
          <cell r="AH1075">
            <v>19.6</v>
          </cell>
        </row>
        <row r="1076">
          <cell r="F1076">
            <v>392.2216140350877</v>
          </cell>
          <cell r="AH1076">
            <v>20.03</v>
          </cell>
        </row>
        <row r="1077">
          <cell r="F1077">
            <v>392.4738596491228</v>
          </cell>
          <cell r="AH1077">
            <v>19.66</v>
          </cell>
        </row>
        <row r="1078">
          <cell r="F1078">
            <v>392.4932631578948</v>
          </cell>
          <cell r="AH1078">
            <v>20.310000000000002</v>
          </cell>
        </row>
        <row r="1079">
          <cell r="F1079">
            <v>392.52236842105265</v>
          </cell>
          <cell r="AH1079">
            <v>17.990000000000002</v>
          </cell>
        </row>
        <row r="1080">
          <cell r="F1080">
            <v>392.54177192982456</v>
          </cell>
          <cell r="AH1080">
            <v>20.390000000000004</v>
          </cell>
        </row>
        <row r="1081">
          <cell r="F1081">
            <v>392.697</v>
          </cell>
          <cell r="AH1081">
            <v>20.85</v>
          </cell>
        </row>
        <row r="1082">
          <cell r="F1082">
            <v>392.85222807017544</v>
          </cell>
          <cell r="AH1082">
            <v>20.210000000000004</v>
          </cell>
        </row>
        <row r="1083">
          <cell r="F1083">
            <v>392.8619298245614</v>
          </cell>
          <cell r="AH1083">
            <v>19.81</v>
          </cell>
        </row>
        <row r="1084">
          <cell r="F1084">
            <v>392.90073684210523</v>
          </cell>
          <cell r="AH1084">
            <v>18.970000000000002</v>
          </cell>
        </row>
        <row r="1085">
          <cell r="F1085">
            <v>393.04626315789477</v>
          </cell>
          <cell r="AH1085">
            <v>19.69</v>
          </cell>
        </row>
        <row r="1086">
          <cell r="F1086">
            <v>393.05596491228073</v>
          </cell>
          <cell r="AH1086">
            <v>19.5</v>
          </cell>
        </row>
        <row r="1087">
          <cell r="F1087">
            <v>393.0850701754386</v>
          </cell>
          <cell r="AH1087">
            <v>20.020000000000003</v>
          </cell>
        </row>
        <row r="1088">
          <cell r="F1088">
            <v>393.1723859649123</v>
          </cell>
          <cell r="AH1088">
            <v>20.770000000000003</v>
          </cell>
        </row>
        <row r="1089">
          <cell r="F1089">
            <v>393.18208771929824</v>
          </cell>
          <cell r="AH1089">
            <v>19.590000000000003</v>
          </cell>
        </row>
        <row r="1090">
          <cell r="F1090">
            <v>393.25</v>
          </cell>
          <cell r="AH1090">
            <v>20.1</v>
          </cell>
        </row>
        <row r="1091">
          <cell r="F1091">
            <v>393.31029473684214</v>
          </cell>
          <cell r="AH1091">
            <v>18.320000000000004</v>
          </cell>
        </row>
        <row r="1092">
          <cell r="F1092">
            <v>393.46103157894737</v>
          </cell>
          <cell r="AH1092">
            <v>19.360000000000003</v>
          </cell>
        </row>
        <row r="1093">
          <cell r="F1093">
            <v>393.59669473684215</v>
          </cell>
          <cell r="AH1093">
            <v>19.53</v>
          </cell>
        </row>
        <row r="1094">
          <cell r="F1094">
            <v>393.59669473684215</v>
          </cell>
          <cell r="AH1094">
            <v>20.330000000000002</v>
          </cell>
        </row>
        <row r="1095">
          <cell r="F1095">
            <v>393.61176842105266</v>
          </cell>
          <cell r="AH1095">
            <v>18.120000000000005</v>
          </cell>
        </row>
        <row r="1096">
          <cell r="F1096">
            <v>393.7323578947368</v>
          </cell>
          <cell r="AH1096">
            <v>20.220000000000002</v>
          </cell>
        </row>
        <row r="1097">
          <cell r="F1097">
            <v>393.82389912280706</v>
          </cell>
          <cell r="AH1097">
            <v>18.43</v>
          </cell>
        </row>
        <row r="1098">
          <cell r="F1098">
            <v>393.9132421052632</v>
          </cell>
          <cell r="AH1098">
            <v>18.300000000000004</v>
          </cell>
        </row>
        <row r="1099">
          <cell r="F1099">
            <v>394.00368421052633</v>
          </cell>
          <cell r="AH1099">
            <v>19.85</v>
          </cell>
        </row>
        <row r="1100">
          <cell r="F1100">
            <v>394.139347368421</v>
          </cell>
          <cell r="AH1100">
            <v>20.250000000000004</v>
          </cell>
        </row>
        <row r="1101">
          <cell r="F1101">
            <v>394.22978947368415</v>
          </cell>
          <cell r="AH1101">
            <v>19.860000000000003</v>
          </cell>
        </row>
        <row r="1102">
          <cell r="F1102">
            <v>394.5614105263158</v>
          </cell>
          <cell r="AH1102">
            <v>20.140000000000004</v>
          </cell>
        </row>
        <row r="1103">
          <cell r="F1103">
            <v>394.56973245614034</v>
          </cell>
          <cell r="AH1103">
            <v>18.4</v>
          </cell>
        </row>
        <row r="1104">
          <cell r="F1104">
            <v>394.5915578947368</v>
          </cell>
          <cell r="AH1104">
            <v>19.76</v>
          </cell>
        </row>
        <row r="1105">
          <cell r="F1105">
            <v>394.63677894736844</v>
          </cell>
          <cell r="AH1105">
            <v>20.19</v>
          </cell>
        </row>
        <row r="1106">
          <cell r="F1106">
            <v>394.7573684210526</v>
          </cell>
          <cell r="AH1106">
            <v>20.67</v>
          </cell>
        </row>
        <row r="1107">
          <cell r="F1107">
            <v>394.8478105263158</v>
          </cell>
          <cell r="AH1107">
            <v>19.820000000000004</v>
          </cell>
        </row>
        <row r="1108">
          <cell r="F1108">
            <v>395.11913684210526</v>
          </cell>
          <cell r="AH1108">
            <v>19.67</v>
          </cell>
        </row>
        <row r="1109">
          <cell r="F1109">
            <v>395.16639912280704</v>
          </cell>
          <cell r="AH1109">
            <v>18.59</v>
          </cell>
        </row>
        <row r="1110">
          <cell r="F1110">
            <v>395.3150947368421</v>
          </cell>
          <cell r="AH1110">
            <v>20.130000000000003</v>
          </cell>
        </row>
        <row r="1111">
          <cell r="F1111">
            <v>395.5713473684211</v>
          </cell>
          <cell r="AH1111">
            <v>20.400000000000002</v>
          </cell>
        </row>
        <row r="1112">
          <cell r="F1112">
            <v>395.6617894736842</v>
          </cell>
          <cell r="AH1112">
            <v>20.210000000000004</v>
          </cell>
        </row>
        <row r="1113">
          <cell r="F1113">
            <v>395.94818947368424</v>
          </cell>
          <cell r="AH1113">
            <v>20.570000000000004</v>
          </cell>
        </row>
        <row r="1114">
          <cell r="F1114">
            <v>395.97833684210525</v>
          </cell>
          <cell r="AH1114">
            <v>19.020000000000003</v>
          </cell>
        </row>
        <row r="1115">
          <cell r="F1115">
            <v>396.0613991228071</v>
          </cell>
          <cell r="AH1115">
            <v>18.01</v>
          </cell>
        </row>
        <row r="1116">
          <cell r="F1116">
            <v>396.0687789473684</v>
          </cell>
          <cell r="AH1116">
            <v>20.480000000000004</v>
          </cell>
        </row>
        <row r="1117">
          <cell r="F1117">
            <v>396.80723245614035</v>
          </cell>
          <cell r="AH1117">
            <v>17.85</v>
          </cell>
        </row>
        <row r="1118">
          <cell r="F1118">
            <v>396.9882736842105</v>
          </cell>
          <cell r="AH1118">
            <v>20.710000000000004</v>
          </cell>
        </row>
        <row r="1119">
          <cell r="F1119">
            <v>397.13901052631576</v>
          </cell>
          <cell r="AH1119">
            <v>20.930000000000003</v>
          </cell>
        </row>
        <row r="1120">
          <cell r="F1120">
            <v>397.2445263157894</v>
          </cell>
          <cell r="AH1120">
            <v>20.590000000000003</v>
          </cell>
        </row>
        <row r="1121">
          <cell r="F1121">
            <v>397.5530657894737</v>
          </cell>
          <cell r="AH1121">
            <v>18.65</v>
          </cell>
        </row>
        <row r="1122">
          <cell r="F1122">
            <v>397.71181052631573</v>
          </cell>
          <cell r="AH1122">
            <v>20.700000000000003</v>
          </cell>
        </row>
        <row r="1123">
          <cell r="F1123">
            <v>397.8926947368421</v>
          </cell>
          <cell r="AH1123">
            <v>20.270000000000003</v>
          </cell>
        </row>
        <row r="1124">
          <cell r="F1124">
            <v>398.02835789473687</v>
          </cell>
          <cell r="AH1124">
            <v>20.17</v>
          </cell>
        </row>
        <row r="1125">
          <cell r="F1125">
            <v>398.2243157894737</v>
          </cell>
          <cell r="AH1125">
            <v>18.95</v>
          </cell>
        </row>
        <row r="1126">
          <cell r="F1126">
            <v>398.39012631578953</v>
          </cell>
          <cell r="AH1126">
            <v>20.960000000000004</v>
          </cell>
        </row>
        <row r="1127">
          <cell r="F1127">
            <v>398.70667368421056</v>
          </cell>
          <cell r="AH1127">
            <v>19.140000000000004</v>
          </cell>
        </row>
        <row r="1128">
          <cell r="F1128">
            <v>398.8423368421052</v>
          </cell>
          <cell r="AH1128">
            <v>20.620000000000005</v>
          </cell>
        </row>
        <row r="1129">
          <cell r="F1129">
            <v>398.9930736842105</v>
          </cell>
          <cell r="AH1129">
            <v>20.300000000000004</v>
          </cell>
        </row>
        <row r="1130">
          <cell r="F1130">
            <v>399.32469473684205</v>
          </cell>
          <cell r="AH1130">
            <v>20.340000000000003</v>
          </cell>
        </row>
        <row r="1131">
          <cell r="F1131">
            <v>399.46035789473683</v>
          </cell>
          <cell r="AH1131">
            <v>21.060000000000002</v>
          </cell>
        </row>
        <row r="1132">
          <cell r="F1132">
            <v>400.1085263157895</v>
          </cell>
          <cell r="AH1132">
            <v>19.590000000000003</v>
          </cell>
        </row>
        <row r="1133">
          <cell r="F1133">
            <v>400.42507368421053</v>
          </cell>
          <cell r="AH1133">
            <v>19.94</v>
          </cell>
        </row>
        <row r="1134">
          <cell r="F1134">
            <v>401.1787578947368</v>
          </cell>
          <cell r="AH1134">
            <v>18.660000000000004</v>
          </cell>
        </row>
        <row r="1135">
          <cell r="F1135">
            <v>402.9725263157894</v>
          </cell>
          <cell r="AH1135">
            <v>16.890000000000004</v>
          </cell>
        </row>
        <row r="1136">
          <cell r="F1136">
            <v>403.00267368421055</v>
          </cell>
          <cell r="AH1136">
            <v>17.680000000000003</v>
          </cell>
        </row>
        <row r="1137">
          <cell r="F1137">
            <v>403.01774736842106</v>
          </cell>
          <cell r="AH1137">
            <v>17.840000000000003</v>
          </cell>
        </row>
        <row r="1138">
          <cell r="F1138">
            <v>403.03282105263156</v>
          </cell>
          <cell r="AH1138">
            <v>18.44</v>
          </cell>
        </row>
        <row r="1139">
          <cell r="F1139">
            <v>403.0478947368421</v>
          </cell>
          <cell r="AH1139">
            <v>18.390000000000004</v>
          </cell>
        </row>
        <row r="1140">
          <cell r="F1140">
            <v>403.12326315789477</v>
          </cell>
          <cell r="AH1140">
            <v>18.26</v>
          </cell>
        </row>
        <row r="1141">
          <cell r="F1141">
            <v>405.00747368421054</v>
          </cell>
          <cell r="AH1141">
            <v>18.610000000000003</v>
          </cell>
        </row>
        <row r="1142">
          <cell r="F1142">
            <v>405.00747368421054</v>
          </cell>
          <cell r="AH1142">
            <v>18.650000000000002</v>
          </cell>
        </row>
        <row r="1143">
          <cell r="F1143">
            <v>405.48983157894736</v>
          </cell>
          <cell r="AH1143">
            <v>18.240000000000002</v>
          </cell>
        </row>
        <row r="1144">
          <cell r="F1144">
            <v>405.5501263157895</v>
          </cell>
          <cell r="AH1144">
            <v>19.240000000000002</v>
          </cell>
        </row>
        <row r="1145">
          <cell r="F1145">
            <v>405.6857894736842</v>
          </cell>
          <cell r="AH1145">
            <v>19.300000000000004</v>
          </cell>
        </row>
        <row r="1146">
          <cell r="F1146">
            <v>405.70086315789473</v>
          </cell>
          <cell r="AH1146">
            <v>19.320000000000004</v>
          </cell>
        </row>
        <row r="1147">
          <cell r="F1147">
            <v>406.4394736842105</v>
          </cell>
          <cell r="AH1147">
            <v>19.300000000000004</v>
          </cell>
        </row>
        <row r="1148">
          <cell r="F1148">
            <v>406.51484210526314</v>
          </cell>
          <cell r="AH1148">
            <v>19.460000000000004</v>
          </cell>
        </row>
        <row r="1149">
          <cell r="F1149">
            <v>406.59021052631584</v>
          </cell>
          <cell r="AH1149">
            <v>19.26</v>
          </cell>
        </row>
        <row r="1150">
          <cell r="F1150">
            <v>407.31374736842105</v>
          </cell>
          <cell r="AH1150">
            <v>19.400000000000002</v>
          </cell>
        </row>
        <row r="1151">
          <cell r="F1151">
            <v>407.3891157894737</v>
          </cell>
          <cell r="AH1151">
            <v>19.300000000000004</v>
          </cell>
        </row>
        <row r="1152">
          <cell r="F1152">
            <v>408.63235714285713</v>
          </cell>
          <cell r="AH1152">
            <v>19.080000000000002</v>
          </cell>
        </row>
        <row r="1153">
          <cell r="F1153">
            <v>408.66292857142855</v>
          </cell>
          <cell r="AH1153">
            <v>18.900000000000002</v>
          </cell>
        </row>
        <row r="1154">
          <cell r="F1154">
            <v>409.00685714285714</v>
          </cell>
          <cell r="AH1154">
            <v>18.270000000000003</v>
          </cell>
        </row>
        <row r="1155">
          <cell r="F1155">
            <v>409.3125714285714</v>
          </cell>
          <cell r="AH1155">
            <v>19.180000000000003</v>
          </cell>
        </row>
        <row r="1156">
          <cell r="F1156">
            <v>409.43485714285714</v>
          </cell>
          <cell r="AH1156">
            <v>18.210000000000004</v>
          </cell>
        </row>
        <row r="1157">
          <cell r="F1157">
            <v>409.4425</v>
          </cell>
          <cell r="AH1157">
            <v>19.070000000000004</v>
          </cell>
        </row>
        <row r="1158">
          <cell r="F1158">
            <v>409.45014285714285</v>
          </cell>
          <cell r="AH1158">
            <v>19.250000000000004</v>
          </cell>
        </row>
        <row r="1159">
          <cell r="F1159">
            <v>409.4577857142857</v>
          </cell>
          <cell r="AH1159">
            <v>18.860000000000003</v>
          </cell>
        </row>
        <row r="1160">
          <cell r="F1160">
            <v>409.4883571428571</v>
          </cell>
          <cell r="AH1160">
            <v>18.990000000000002</v>
          </cell>
        </row>
        <row r="1161">
          <cell r="F1161">
            <v>409.50364285714284</v>
          </cell>
          <cell r="AH1161">
            <v>19.290000000000003</v>
          </cell>
        </row>
        <row r="1162">
          <cell r="F1162">
            <v>409.5265714285714</v>
          </cell>
          <cell r="AH1162">
            <v>19.67</v>
          </cell>
        </row>
        <row r="1163">
          <cell r="F1163">
            <v>409.53421428571426</v>
          </cell>
          <cell r="AH1163">
            <v>19.120000000000005</v>
          </cell>
        </row>
        <row r="1164">
          <cell r="F1164">
            <v>409.54949999999997</v>
          </cell>
          <cell r="AH1164">
            <v>19.28</v>
          </cell>
        </row>
        <row r="1165">
          <cell r="F1165">
            <v>409.5571428571429</v>
          </cell>
          <cell r="AH1165">
            <v>18.26</v>
          </cell>
        </row>
        <row r="1166">
          <cell r="F1166">
            <v>409.56478571428573</v>
          </cell>
          <cell r="AH1166">
            <v>19.28</v>
          </cell>
        </row>
        <row r="1167">
          <cell r="F1167">
            <v>409.5800714285714</v>
          </cell>
          <cell r="AH1167">
            <v>19.110000000000003</v>
          </cell>
        </row>
        <row r="1168">
          <cell r="F1168">
            <v>409.603</v>
          </cell>
          <cell r="AH1168">
            <v>18.770000000000003</v>
          </cell>
        </row>
        <row r="1169">
          <cell r="F1169">
            <v>409.63357142857143</v>
          </cell>
          <cell r="AH1169">
            <v>18.890000000000004</v>
          </cell>
        </row>
        <row r="1170">
          <cell r="F1170">
            <v>409.6412142857142</v>
          </cell>
          <cell r="AH1170">
            <v>18.480000000000004</v>
          </cell>
        </row>
        <row r="1171">
          <cell r="F1171">
            <v>409.6412142857142</v>
          </cell>
          <cell r="AH1171">
            <v>19.080000000000002</v>
          </cell>
        </row>
        <row r="1172">
          <cell r="F1172">
            <v>409.64885714285714</v>
          </cell>
          <cell r="AH1172">
            <v>18.980000000000004</v>
          </cell>
        </row>
        <row r="1173">
          <cell r="F1173">
            <v>409.6565</v>
          </cell>
          <cell r="AH1173">
            <v>19.090000000000003</v>
          </cell>
        </row>
        <row r="1174">
          <cell r="F1174">
            <v>409.66414285714285</v>
          </cell>
          <cell r="AH1174">
            <v>18.450000000000003</v>
          </cell>
        </row>
        <row r="1175">
          <cell r="F1175">
            <v>409.6870714285714</v>
          </cell>
          <cell r="AH1175">
            <v>18.67</v>
          </cell>
        </row>
        <row r="1176">
          <cell r="F1176">
            <v>409.7023571428571</v>
          </cell>
          <cell r="AH1176">
            <v>18.580000000000002</v>
          </cell>
        </row>
        <row r="1177">
          <cell r="F1177">
            <v>409.7252857142857</v>
          </cell>
          <cell r="AH1177">
            <v>18.810000000000002</v>
          </cell>
        </row>
        <row r="1178">
          <cell r="F1178">
            <v>409.73292857142854</v>
          </cell>
          <cell r="AH1178">
            <v>18.540000000000003</v>
          </cell>
        </row>
        <row r="1179">
          <cell r="F1179">
            <v>409.7482142857143</v>
          </cell>
          <cell r="AH1179">
            <v>18.990000000000002</v>
          </cell>
        </row>
        <row r="1180">
          <cell r="F1180">
            <v>409.76349999999996</v>
          </cell>
          <cell r="AH1180">
            <v>18.770000000000003</v>
          </cell>
        </row>
        <row r="1181">
          <cell r="F1181">
            <v>409.7787857142857</v>
          </cell>
          <cell r="AH1181">
            <v>19.140000000000004</v>
          </cell>
        </row>
        <row r="1182">
          <cell r="F1182">
            <v>409.80935714285715</v>
          </cell>
          <cell r="AH1182">
            <v>18.330000000000002</v>
          </cell>
        </row>
        <row r="1183">
          <cell r="F1183">
            <v>409.8552142857143</v>
          </cell>
          <cell r="AH1183">
            <v>17.680000000000003</v>
          </cell>
        </row>
        <row r="1184">
          <cell r="F1184">
            <v>409.9392857142857</v>
          </cell>
          <cell r="AH1184">
            <v>18.110000000000003</v>
          </cell>
        </row>
        <row r="1185">
          <cell r="F1185">
            <v>409.96221428571425</v>
          </cell>
          <cell r="AH1185">
            <v>18.1</v>
          </cell>
        </row>
        <row r="1186">
          <cell r="F1186">
            <v>410.19149999999996</v>
          </cell>
          <cell r="AH1186">
            <v>17.290000000000003</v>
          </cell>
        </row>
        <row r="1187">
          <cell r="F1187">
            <v>410.29085714285713</v>
          </cell>
          <cell r="AH1187">
            <v>17.740000000000002</v>
          </cell>
        </row>
        <row r="1188">
          <cell r="F1188">
            <v>410.352</v>
          </cell>
          <cell r="AH1188">
            <v>20.330000000000002</v>
          </cell>
        </row>
        <row r="1189">
          <cell r="F1189">
            <v>410.4284285714286</v>
          </cell>
          <cell r="AH1189">
            <v>17.800000000000004</v>
          </cell>
        </row>
        <row r="1190">
          <cell r="F1190">
            <v>410.6959285714285</v>
          </cell>
          <cell r="AH1190">
            <v>18.080000000000002</v>
          </cell>
        </row>
        <row r="1191">
          <cell r="F1191">
            <v>410.71885714285713</v>
          </cell>
          <cell r="AH1191">
            <v>18.42</v>
          </cell>
        </row>
        <row r="1192">
          <cell r="F1192">
            <v>410.78</v>
          </cell>
          <cell r="AH1192">
            <v>15.410000000000004</v>
          </cell>
        </row>
        <row r="1193">
          <cell r="F1193">
            <v>410.78</v>
          </cell>
          <cell r="AH1193">
            <v>20.370000000000005</v>
          </cell>
        </row>
        <row r="1194">
          <cell r="F1194">
            <v>410.832625</v>
          </cell>
          <cell r="AH1194">
            <v>18.210000000000004</v>
          </cell>
        </row>
        <row r="1195">
          <cell r="F1195">
            <v>410.88525</v>
          </cell>
          <cell r="AH1195">
            <v>17.220000000000002</v>
          </cell>
        </row>
        <row r="1196">
          <cell r="F1196">
            <v>411.02558333333326</v>
          </cell>
          <cell r="AH1196">
            <v>18.69</v>
          </cell>
        </row>
        <row r="1197">
          <cell r="F1197">
            <v>411.13083333333327</v>
          </cell>
          <cell r="AH1197">
            <v>18.610000000000003</v>
          </cell>
        </row>
        <row r="1198">
          <cell r="F1198">
            <v>411.39395833333333</v>
          </cell>
          <cell r="AH1198">
            <v>19.050000000000004</v>
          </cell>
        </row>
        <row r="1199">
          <cell r="F1199">
            <v>411.46412499999997</v>
          </cell>
          <cell r="AH1199">
            <v>19.070000000000004</v>
          </cell>
        </row>
        <row r="1200">
          <cell r="F1200">
            <v>411.51675</v>
          </cell>
          <cell r="AH1200">
            <v>17.680000000000003</v>
          </cell>
        </row>
        <row r="1201">
          <cell r="F1201">
            <v>411.51675</v>
          </cell>
          <cell r="AH1201">
            <v>18.140000000000004</v>
          </cell>
        </row>
        <row r="1202">
          <cell r="F1202">
            <v>411.622</v>
          </cell>
          <cell r="AH1202">
            <v>19.540000000000003</v>
          </cell>
        </row>
        <row r="1203">
          <cell r="F1203">
            <v>411.65708333333333</v>
          </cell>
          <cell r="AH1203">
            <v>17.630000000000003</v>
          </cell>
        </row>
        <row r="1204">
          <cell r="F1204">
            <v>411.7447916666667</v>
          </cell>
          <cell r="AH1204">
            <v>16.890000000000004</v>
          </cell>
        </row>
        <row r="1205">
          <cell r="F1205">
            <v>411.8675833333333</v>
          </cell>
          <cell r="AH1205">
            <v>18.590000000000003</v>
          </cell>
        </row>
        <row r="1206">
          <cell r="F1206">
            <v>411.9728333333333</v>
          </cell>
          <cell r="AH1206">
            <v>18.230000000000004</v>
          </cell>
        </row>
        <row r="1207">
          <cell r="F1207">
            <v>412.0780833333333</v>
          </cell>
          <cell r="AH1207">
            <v>17.750000000000004</v>
          </cell>
        </row>
        <row r="1208">
          <cell r="F1208">
            <v>412.4990833333333</v>
          </cell>
          <cell r="AH1208">
            <v>18.220000000000002</v>
          </cell>
        </row>
        <row r="1209">
          <cell r="F1209">
            <v>412.727125</v>
          </cell>
          <cell r="AH1209">
            <v>18.090000000000003</v>
          </cell>
        </row>
        <row r="1210">
          <cell r="F1210">
            <v>412.832375</v>
          </cell>
          <cell r="AH1210">
            <v>17.730000000000004</v>
          </cell>
        </row>
        <row r="1211">
          <cell r="F1211">
            <v>412.937625</v>
          </cell>
          <cell r="AH1211">
            <v>19.290000000000003</v>
          </cell>
        </row>
        <row r="1212">
          <cell r="F1212">
            <v>413.042875</v>
          </cell>
          <cell r="AH1212">
            <v>17.92</v>
          </cell>
        </row>
        <row r="1213">
          <cell r="F1213">
            <v>413.1130416666666</v>
          </cell>
          <cell r="AH1213">
            <v>18.970000000000002</v>
          </cell>
        </row>
        <row r="1214">
          <cell r="F1214">
            <v>413.2884583333333</v>
          </cell>
          <cell r="AH1214">
            <v>18.160000000000004</v>
          </cell>
        </row>
        <row r="1215">
          <cell r="F1215">
            <v>413.358625</v>
          </cell>
          <cell r="AH1215">
            <v>18.790000000000003</v>
          </cell>
        </row>
        <row r="1216">
          <cell r="F1216">
            <v>413.62174999999996</v>
          </cell>
          <cell r="AH1216">
            <v>18.070000000000004</v>
          </cell>
        </row>
        <row r="1217">
          <cell r="F1217">
            <v>413.6568333333333</v>
          </cell>
          <cell r="AH1217">
            <v>16.990000000000002</v>
          </cell>
        </row>
        <row r="1218">
          <cell r="F1218">
            <v>413.7094583333333</v>
          </cell>
          <cell r="AH1218">
            <v>17.67</v>
          </cell>
        </row>
        <row r="1219">
          <cell r="F1219">
            <v>413.779625</v>
          </cell>
          <cell r="AH1219">
            <v>17.700000000000003</v>
          </cell>
        </row>
        <row r="1220">
          <cell r="F1220">
            <v>413.779625</v>
          </cell>
          <cell r="AH1220">
            <v>17.770000000000003</v>
          </cell>
        </row>
        <row r="1221">
          <cell r="F1221">
            <v>413.83225</v>
          </cell>
          <cell r="AH1221">
            <v>17.330000000000002</v>
          </cell>
        </row>
        <row r="1222">
          <cell r="F1222">
            <v>413.91995833333334</v>
          </cell>
          <cell r="AH1222">
            <v>17.660000000000004</v>
          </cell>
        </row>
        <row r="1223">
          <cell r="F1223">
            <v>413.9375</v>
          </cell>
          <cell r="AH1223">
            <v>17.540000000000003</v>
          </cell>
        </row>
        <row r="1224">
          <cell r="F1224">
            <v>413.95504166666666</v>
          </cell>
          <cell r="AH1224">
            <v>17.360000000000003</v>
          </cell>
        </row>
        <row r="1225">
          <cell r="F1225">
            <v>413.95504166666666</v>
          </cell>
          <cell r="AH1225">
            <v>17.78</v>
          </cell>
        </row>
        <row r="1226">
          <cell r="F1226">
            <v>414.09537499999993</v>
          </cell>
          <cell r="AH1226">
            <v>17.750000000000004</v>
          </cell>
        </row>
        <row r="1227">
          <cell r="F1227">
            <v>414.2181666666667</v>
          </cell>
          <cell r="AH1227">
            <v>16.540000000000003</v>
          </cell>
        </row>
        <row r="1228">
          <cell r="F1228">
            <v>414.25325</v>
          </cell>
          <cell r="AH1228">
            <v>17.000000000000004</v>
          </cell>
        </row>
        <row r="1229">
          <cell r="F1229">
            <v>414.2883333333333</v>
          </cell>
          <cell r="AH1229">
            <v>17.120000000000005</v>
          </cell>
        </row>
        <row r="1230">
          <cell r="F1230">
            <v>414.32341666666673</v>
          </cell>
          <cell r="AH1230">
            <v>16.380000000000003</v>
          </cell>
        </row>
        <row r="1231">
          <cell r="F1231">
            <v>414.32341666666673</v>
          </cell>
          <cell r="AH1231">
            <v>18.03</v>
          </cell>
        </row>
        <row r="1232">
          <cell r="F1232">
            <v>414.32341666666673</v>
          </cell>
          <cell r="AH1232">
            <v>18.250000000000004</v>
          </cell>
        </row>
        <row r="1233">
          <cell r="F1233">
            <v>414.34095833333333</v>
          </cell>
          <cell r="AH1233">
            <v>16.930000000000003</v>
          </cell>
        </row>
        <row r="1234">
          <cell r="F1234">
            <v>414.53391666666664</v>
          </cell>
          <cell r="AH1234">
            <v>17.650000000000002</v>
          </cell>
        </row>
        <row r="1235">
          <cell r="F1235">
            <v>414.8496666666666</v>
          </cell>
          <cell r="AH1235">
            <v>18.040000000000003</v>
          </cell>
        </row>
        <row r="1236">
          <cell r="F1236">
            <v>414.88475000000005</v>
          </cell>
          <cell r="AH1236">
            <v>17.820000000000004</v>
          </cell>
        </row>
        <row r="1237">
          <cell r="F1237">
            <v>414.937375</v>
          </cell>
          <cell r="AH1237">
            <v>18.790000000000003</v>
          </cell>
        </row>
        <row r="1238">
          <cell r="F1238">
            <v>415.58641666666665</v>
          </cell>
          <cell r="AH1238">
            <v>18.060000000000002</v>
          </cell>
        </row>
        <row r="1239">
          <cell r="F1239">
            <v>415.69166666666666</v>
          </cell>
          <cell r="AH1239">
            <v>18.370000000000005</v>
          </cell>
        </row>
        <row r="1240">
          <cell r="F1240">
            <v>415.7092083333333</v>
          </cell>
          <cell r="AH1240">
            <v>18.500000000000004</v>
          </cell>
        </row>
        <row r="1241">
          <cell r="F1241">
            <v>415.81445833333333</v>
          </cell>
          <cell r="AH1241">
            <v>18.110000000000003</v>
          </cell>
        </row>
        <row r="1242">
          <cell r="F1242">
            <v>415.86708333333337</v>
          </cell>
          <cell r="AH1242">
            <v>17.92</v>
          </cell>
        </row>
        <row r="1243">
          <cell r="F1243">
            <v>415.86708333333337</v>
          </cell>
          <cell r="AH1243">
            <v>17.980000000000004</v>
          </cell>
        </row>
        <row r="1244">
          <cell r="F1244">
            <v>415.884625</v>
          </cell>
          <cell r="AH1244">
            <v>18.160000000000004</v>
          </cell>
        </row>
        <row r="1245">
          <cell r="F1245">
            <v>415.9197083333333</v>
          </cell>
          <cell r="AH1245">
            <v>18.070000000000004</v>
          </cell>
        </row>
        <row r="1246">
          <cell r="F1246">
            <v>415.9197083333333</v>
          </cell>
          <cell r="AH1246">
            <v>18.120000000000005</v>
          </cell>
        </row>
        <row r="1247">
          <cell r="F1247">
            <v>415.9723333333334</v>
          </cell>
          <cell r="AH1247">
            <v>17.950000000000003</v>
          </cell>
        </row>
        <row r="1248">
          <cell r="F1248">
            <v>416.27054166666665</v>
          </cell>
          <cell r="AH1248">
            <v>19.310000000000002</v>
          </cell>
        </row>
        <row r="1249">
          <cell r="F1249">
            <v>416.2880833333333</v>
          </cell>
          <cell r="AH1249">
            <v>17.6</v>
          </cell>
        </row>
        <row r="1250">
          <cell r="F1250">
            <v>416.305625</v>
          </cell>
          <cell r="AH1250">
            <v>17.930000000000003</v>
          </cell>
        </row>
        <row r="1251">
          <cell r="F1251">
            <v>417.02483333333333</v>
          </cell>
          <cell r="AH1251">
            <v>18.110000000000003</v>
          </cell>
        </row>
        <row r="1252">
          <cell r="F1252">
            <v>417.1125416666667</v>
          </cell>
          <cell r="AH1252">
            <v>18.810000000000002</v>
          </cell>
        </row>
        <row r="1253">
          <cell r="F1253">
            <v>417.20025000000004</v>
          </cell>
          <cell r="AH1253">
            <v>18.360000000000003</v>
          </cell>
        </row>
        <row r="1254">
          <cell r="F1254">
            <v>417.463375</v>
          </cell>
          <cell r="AH1254">
            <v>18.890000000000004</v>
          </cell>
        </row>
        <row r="1255">
          <cell r="F1255">
            <v>417.49845833333325</v>
          </cell>
          <cell r="AH1255">
            <v>18.210000000000004</v>
          </cell>
        </row>
        <row r="1256">
          <cell r="F1256">
            <v>417.90191666666664</v>
          </cell>
          <cell r="AH1256">
            <v>18.700000000000003</v>
          </cell>
        </row>
        <row r="1257">
          <cell r="F1257">
            <v>418.35799999999995</v>
          </cell>
          <cell r="AH1257">
            <v>19.480000000000004</v>
          </cell>
        </row>
        <row r="1258">
          <cell r="F1258">
            <v>418.46324999999996</v>
          </cell>
          <cell r="AH1258">
            <v>18.790000000000003</v>
          </cell>
        </row>
        <row r="1259">
          <cell r="F1259">
            <v>418.49833333333333</v>
          </cell>
          <cell r="AH1259">
            <v>18.630000000000003</v>
          </cell>
        </row>
        <row r="1260">
          <cell r="F1260">
            <v>418.5509583333333</v>
          </cell>
          <cell r="AH1260">
            <v>18.550000000000004</v>
          </cell>
        </row>
        <row r="1261">
          <cell r="F1261">
            <v>418.6562083333333</v>
          </cell>
          <cell r="AH1261">
            <v>18.750000000000004</v>
          </cell>
        </row>
        <row r="1262">
          <cell r="F1262">
            <v>418.726375</v>
          </cell>
          <cell r="AH1262">
            <v>19.390000000000004</v>
          </cell>
        </row>
        <row r="1263">
          <cell r="F1263">
            <v>418.81408333333326</v>
          </cell>
          <cell r="AH1263">
            <v>17.990000000000002</v>
          </cell>
        </row>
        <row r="1264">
          <cell r="F1264">
            <v>419.0070416666666</v>
          </cell>
          <cell r="AH1264">
            <v>17.69</v>
          </cell>
        </row>
        <row r="1265">
          <cell r="F1265">
            <v>419.05966666666666</v>
          </cell>
          <cell r="AH1265">
            <v>18.330000000000002</v>
          </cell>
        </row>
        <row r="1266">
          <cell r="F1266">
            <v>419.09475</v>
          </cell>
          <cell r="AH1266">
            <v>17.890000000000004</v>
          </cell>
        </row>
        <row r="1267">
          <cell r="F1267">
            <v>419.1298333333333</v>
          </cell>
          <cell r="AH1267">
            <v>18.210000000000004</v>
          </cell>
        </row>
        <row r="1268">
          <cell r="F1268">
            <v>419.147375</v>
          </cell>
          <cell r="AH1268">
            <v>18.050000000000004</v>
          </cell>
        </row>
        <row r="1269">
          <cell r="F1269">
            <v>419.39496296296295</v>
          </cell>
          <cell r="AH1269">
            <v>18.03</v>
          </cell>
        </row>
        <row r="1270">
          <cell r="F1270">
            <v>419.57599999999996</v>
          </cell>
          <cell r="AH1270">
            <v>17.570000000000004</v>
          </cell>
        </row>
        <row r="1271">
          <cell r="F1271">
            <v>419.60385185185186</v>
          </cell>
          <cell r="AH1271">
            <v>18.700000000000003</v>
          </cell>
        </row>
        <row r="1272">
          <cell r="F1272">
            <v>419.6456296296296</v>
          </cell>
          <cell r="AH1272">
            <v>17.340000000000003</v>
          </cell>
        </row>
        <row r="1273">
          <cell r="F1273">
            <v>419.757037037037</v>
          </cell>
          <cell r="AH1273">
            <v>18.01</v>
          </cell>
        </row>
        <row r="1274">
          <cell r="F1274">
            <v>419.89629629629627</v>
          </cell>
          <cell r="AH1274">
            <v>17.390000000000004</v>
          </cell>
        </row>
        <row r="1275">
          <cell r="F1275">
            <v>419.97985185185183</v>
          </cell>
          <cell r="AH1275">
            <v>17.840000000000003</v>
          </cell>
        </row>
        <row r="1276">
          <cell r="F1276">
            <v>420.0494814814815</v>
          </cell>
          <cell r="AH1276">
            <v>17.330000000000002</v>
          </cell>
        </row>
        <row r="1277">
          <cell r="F1277">
            <v>420.0494814814815</v>
          </cell>
          <cell r="AH1277">
            <v>17.910000000000004</v>
          </cell>
        </row>
        <row r="1278">
          <cell r="F1278">
            <v>420.13303703703707</v>
          </cell>
          <cell r="AH1278">
            <v>17.330000000000002</v>
          </cell>
        </row>
        <row r="1279">
          <cell r="F1279">
            <v>420.2305185185185</v>
          </cell>
          <cell r="AH1279">
            <v>17.840000000000003</v>
          </cell>
        </row>
        <row r="1280">
          <cell r="F1280">
            <v>420.27229629629625</v>
          </cell>
          <cell r="AH1280">
            <v>17.380000000000003</v>
          </cell>
        </row>
        <row r="1281">
          <cell r="F1281">
            <v>420.50903703703705</v>
          </cell>
          <cell r="AH1281">
            <v>17.640000000000004</v>
          </cell>
        </row>
        <row r="1282">
          <cell r="F1282">
            <v>420.6761481481481</v>
          </cell>
          <cell r="AH1282">
            <v>17.340000000000003</v>
          </cell>
        </row>
        <row r="1283">
          <cell r="F1283">
            <v>420.7597037037037</v>
          </cell>
          <cell r="AH1283">
            <v>17.630000000000003</v>
          </cell>
        </row>
        <row r="1284">
          <cell r="F1284">
            <v>420.7736296296296</v>
          </cell>
          <cell r="AH1284">
            <v>16.990000000000002</v>
          </cell>
        </row>
        <row r="1285">
          <cell r="F1285">
            <v>420.89896296296297</v>
          </cell>
          <cell r="AH1285">
            <v>17.03</v>
          </cell>
        </row>
        <row r="1286">
          <cell r="F1286">
            <v>421.1496296296296</v>
          </cell>
          <cell r="AH1286">
            <v>17.19</v>
          </cell>
        </row>
        <row r="1287">
          <cell r="F1287">
            <v>421.27496296296295</v>
          </cell>
          <cell r="AH1287">
            <v>16.830000000000002</v>
          </cell>
        </row>
        <row r="1288">
          <cell r="F1288">
            <v>421.4002962962963</v>
          </cell>
          <cell r="AH1288">
            <v>17.250000000000004</v>
          </cell>
        </row>
        <row r="1289">
          <cell r="F1289">
            <v>421.51170370370374</v>
          </cell>
          <cell r="AH1289">
            <v>17.370000000000005</v>
          </cell>
        </row>
        <row r="1290">
          <cell r="F1290">
            <v>421.63703703703703</v>
          </cell>
          <cell r="AH1290">
            <v>17.310000000000002</v>
          </cell>
        </row>
        <row r="1291">
          <cell r="F1291">
            <v>421.7345185185185</v>
          </cell>
          <cell r="AH1291">
            <v>17.430000000000003</v>
          </cell>
        </row>
        <row r="1292">
          <cell r="F1292">
            <v>421.832</v>
          </cell>
          <cell r="AH1292">
            <v>19.110000000000003</v>
          </cell>
        </row>
        <row r="1293">
          <cell r="F1293">
            <v>421.95733333333334</v>
          </cell>
          <cell r="AH1293">
            <v>17.370000000000005</v>
          </cell>
        </row>
        <row r="1294">
          <cell r="F1294">
            <v>422.05481481481485</v>
          </cell>
          <cell r="AH1294">
            <v>17.660000000000004</v>
          </cell>
        </row>
        <row r="1295">
          <cell r="F1295">
            <v>422.2776296296296</v>
          </cell>
          <cell r="AH1295">
            <v>17.890000000000004</v>
          </cell>
        </row>
        <row r="1296">
          <cell r="F1296">
            <v>422.38903703703704</v>
          </cell>
          <cell r="AH1296">
            <v>17.470000000000002</v>
          </cell>
        </row>
        <row r="1297">
          <cell r="F1297">
            <v>422.6536296296297</v>
          </cell>
          <cell r="AH1297">
            <v>18.270000000000003</v>
          </cell>
        </row>
        <row r="1298">
          <cell r="F1298">
            <v>422.77896296296296</v>
          </cell>
          <cell r="AH1298">
            <v>18.340000000000003</v>
          </cell>
        </row>
        <row r="1299">
          <cell r="F1299">
            <v>422.8625185185185</v>
          </cell>
          <cell r="AH1299">
            <v>17.890000000000004</v>
          </cell>
        </row>
        <row r="1300">
          <cell r="F1300">
            <v>422.93214814814814</v>
          </cell>
          <cell r="AH1300">
            <v>17.970000000000002</v>
          </cell>
        </row>
        <row r="1301">
          <cell r="F1301">
            <v>422.96</v>
          </cell>
          <cell r="AH1301">
            <v>18.230000000000004</v>
          </cell>
        </row>
        <row r="1302">
          <cell r="F1302">
            <v>422.9700384615384</v>
          </cell>
          <cell r="AH1302">
            <v>18.410000000000004</v>
          </cell>
        </row>
        <row r="1303">
          <cell r="F1303">
            <v>422.9800769230769</v>
          </cell>
          <cell r="AH1303">
            <v>19.310000000000002</v>
          </cell>
        </row>
        <row r="1304">
          <cell r="F1304">
            <v>423.0101923076923</v>
          </cell>
          <cell r="AH1304">
            <v>16.320000000000004</v>
          </cell>
        </row>
        <row r="1305">
          <cell r="F1305">
            <v>423.0302692307692</v>
          </cell>
          <cell r="AH1305">
            <v>17.320000000000004</v>
          </cell>
        </row>
        <row r="1306">
          <cell r="F1306">
            <v>423.04030769230764</v>
          </cell>
          <cell r="AH1306">
            <v>17.78</v>
          </cell>
        </row>
        <row r="1307">
          <cell r="F1307">
            <v>423.1406923076923</v>
          </cell>
          <cell r="AH1307">
            <v>18.140000000000004</v>
          </cell>
        </row>
        <row r="1308">
          <cell r="F1308">
            <v>423.2310384615385</v>
          </cell>
          <cell r="AH1308">
            <v>18.490000000000002</v>
          </cell>
        </row>
        <row r="1309">
          <cell r="F1309">
            <v>423.3515</v>
          </cell>
          <cell r="AH1309">
            <v>18.470000000000002</v>
          </cell>
        </row>
        <row r="1310">
          <cell r="F1310">
            <v>423.4518846153846</v>
          </cell>
          <cell r="AH1310">
            <v>17.990000000000002</v>
          </cell>
        </row>
        <row r="1311">
          <cell r="F1311">
            <v>423.4719615384615</v>
          </cell>
          <cell r="AH1311">
            <v>18.69</v>
          </cell>
        </row>
        <row r="1312">
          <cell r="F1312">
            <v>423.5221538461538</v>
          </cell>
          <cell r="AH1312">
            <v>18.810000000000002</v>
          </cell>
        </row>
        <row r="1313">
          <cell r="F1313">
            <v>423.55226923076924</v>
          </cell>
          <cell r="AH1313">
            <v>18.830000000000002</v>
          </cell>
        </row>
        <row r="1314">
          <cell r="F1314">
            <v>423.6024615384615</v>
          </cell>
          <cell r="AH1314">
            <v>18.960000000000004</v>
          </cell>
        </row>
        <row r="1315">
          <cell r="F1315">
            <v>423.7128846153846</v>
          </cell>
          <cell r="AH1315">
            <v>18.300000000000004</v>
          </cell>
        </row>
        <row r="1316">
          <cell r="F1316">
            <v>423.7731153846154</v>
          </cell>
          <cell r="AH1316">
            <v>18.790000000000003</v>
          </cell>
        </row>
        <row r="1317">
          <cell r="F1317">
            <v>423.8132692307692</v>
          </cell>
          <cell r="AH1317">
            <v>18.080000000000002</v>
          </cell>
        </row>
        <row r="1318">
          <cell r="F1318">
            <v>423.8735</v>
          </cell>
          <cell r="AH1318">
            <v>17.500000000000004</v>
          </cell>
        </row>
        <row r="1319">
          <cell r="F1319">
            <v>423.9236923076923</v>
          </cell>
          <cell r="AH1319">
            <v>18.150000000000002</v>
          </cell>
        </row>
        <row r="1320">
          <cell r="F1320">
            <v>423.9738846153846</v>
          </cell>
          <cell r="AH1320">
            <v>18.060000000000002</v>
          </cell>
        </row>
        <row r="1321">
          <cell r="F1321">
            <v>424.01403846153846</v>
          </cell>
          <cell r="AH1321">
            <v>17.310000000000002</v>
          </cell>
        </row>
        <row r="1322">
          <cell r="F1322">
            <v>424.265</v>
          </cell>
          <cell r="AH1322">
            <v>19.900000000000002</v>
          </cell>
        </row>
        <row r="1323">
          <cell r="F1323">
            <v>424.265</v>
          </cell>
          <cell r="AH1323">
            <v>20.000000000000004</v>
          </cell>
        </row>
        <row r="1324">
          <cell r="F1324">
            <v>424.265</v>
          </cell>
          <cell r="AH1324">
            <v>20.1</v>
          </cell>
        </row>
        <row r="1325">
          <cell r="F1325">
            <v>424.265</v>
          </cell>
          <cell r="AH1325">
            <v>20.200000000000003</v>
          </cell>
        </row>
        <row r="1326">
          <cell r="F1326">
            <v>424.265</v>
          </cell>
          <cell r="AH1326">
            <v>20.3</v>
          </cell>
        </row>
        <row r="1327">
          <cell r="F1327">
            <v>424.27503846153843</v>
          </cell>
          <cell r="AH1327">
            <v>17.340000000000003</v>
          </cell>
        </row>
        <row r="1328">
          <cell r="F1328">
            <v>425.26884615384614</v>
          </cell>
          <cell r="AH1328">
            <v>18.6</v>
          </cell>
        </row>
        <row r="1329">
          <cell r="F1329">
            <v>425.26884615384614</v>
          </cell>
          <cell r="AH1329">
            <v>18.8</v>
          </cell>
        </row>
        <row r="1330">
          <cell r="F1330">
            <v>425.26884615384614</v>
          </cell>
          <cell r="AH1330">
            <v>18.8</v>
          </cell>
        </row>
        <row r="1331">
          <cell r="F1331">
            <v>425.26884615384614</v>
          </cell>
          <cell r="AH1331">
            <v>18.900000000000002</v>
          </cell>
        </row>
        <row r="1332">
          <cell r="F1332">
            <v>426.9125</v>
          </cell>
          <cell r="AH1332">
            <v>19.6</v>
          </cell>
        </row>
        <row r="1333">
          <cell r="F1333">
            <v>427.9218181818182</v>
          </cell>
          <cell r="AH1333">
            <v>19.400000000000002</v>
          </cell>
        </row>
        <row r="1334">
          <cell r="F1334">
            <v>427.9218181818182</v>
          </cell>
          <cell r="AH1334">
            <v>19.500000000000004</v>
          </cell>
        </row>
        <row r="1335">
          <cell r="F1335">
            <v>429.3263636363636</v>
          </cell>
          <cell r="AH1335">
            <v>19.8</v>
          </cell>
        </row>
        <row r="1336">
          <cell r="F1336">
            <v>430.885</v>
          </cell>
          <cell r="AH1336">
            <v>18.900000000000002</v>
          </cell>
        </row>
        <row r="1337">
          <cell r="F1337">
            <v>430.885</v>
          </cell>
          <cell r="AH1337">
            <v>19.3</v>
          </cell>
        </row>
        <row r="1338">
          <cell r="F1338">
            <v>430.885</v>
          </cell>
          <cell r="AH1338">
            <v>19.400000000000002</v>
          </cell>
        </row>
        <row r="1339">
          <cell r="F1339">
            <v>430.885</v>
          </cell>
          <cell r="AH1339">
            <v>19.500000000000004</v>
          </cell>
        </row>
        <row r="1340">
          <cell r="F1340">
            <v>430.885</v>
          </cell>
          <cell r="AH1340">
            <v>19.6</v>
          </cell>
        </row>
        <row r="1341">
          <cell r="F1341">
            <v>430.885</v>
          </cell>
          <cell r="AH1341">
            <v>19.6</v>
          </cell>
        </row>
        <row r="1342">
          <cell r="F1342">
            <v>430.885</v>
          </cell>
          <cell r="AH1342">
            <v>19.8</v>
          </cell>
        </row>
        <row r="1343">
          <cell r="F1343">
            <v>430.885</v>
          </cell>
          <cell r="AH1343">
            <v>19.8</v>
          </cell>
        </row>
        <row r="1344">
          <cell r="F1344">
            <v>432.33500000000004</v>
          </cell>
          <cell r="AH1344">
            <v>19.000000000000004</v>
          </cell>
        </row>
        <row r="1345">
          <cell r="F1345">
            <v>432.33500000000004</v>
          </cell>
          <cell r="AH1345">
            <v>19.500000000000004</v>
          </cell>
        </row>
        <row r="1346">
          <cell r="F1346">
            <v>434.53615384615387</v>
          </cell>
          <cell r="AH1346">
            <v>17.8</v>
          </cell>
        </row>
        <row r="1347">
          <cell r="F1347">
            <v>434.53615384615387</v>
          </cell>
          <cell r="AH1347">
            <v>18.400000000000002</v>
          </cell>
        </row>
        <row r="1348">
          <cell r="F1348">
            <v>434.53615384615387</v>
          </cell>
          <cell r="AH1348">
            <v>18.400000000000002</v>
          </cell>
        </row>
        <row r="1349">
          <cell r="F1349">
            <v>434.53615384615387</v>
          </cell>
          <cell r="AH1349">
            <v>18.8</v>
          </cell>
        </row>
        <row r="1350">
          <cell r="F1350">
            <v>442.9836170212766</v>
          </cell>
          <cell r="AH1350">
            <v>20.320000000000004</v>
          </cell>
        </row>
        <row r="1351">
          <cell r="F1351">
            <v>443.9</v>
          </cell>
          <cell r="AH1351">
            <v>19.790000000000003</v>
          </cell>
        </row>
        <row r="1352">
          <cell r="F1352">
            <v>443.96999999999997</v>
          </cell>
          <cell r="AH1352">
            <v>20.500000000000004</v>
          </cell>
        </row>
        <row r="1353">
          <cell r="F1353">
            <v>444.04</v>
          </cell>
          <cell r="AH1353">
            <v>20.48</v>
          </cell>
        </row>
        <row r="1354">
          <cell r="F1354">
            <v>444.18</v>
          </cell>
          <cell r="AH1354">
            <v>20.46</v>
          </cell>
        </row>
        <row r="1355">
          <cell r="F1355">
            <v>445.46627450980395</v>
          </cell>
          <cell r="AH1355">
            <v>19.51</v>
          </cell>
        </row>
        <row r="1356">
          <cell r="F1356">
            <v>446.99764705882353</v>
          </cell>
          <cell r="AH1356">
            <v>18.53</v>
          </cell>
        </row>
        <row r="1357">
          <cell r="F1357">
            <v>446.99764705882353</v>
          </cell>
          <cell r="AH1357">
            <v>19.630000000000003</v>
          </cell>
        </row>
        <row r="1358">
          <cell r="F1358">
            <v>449.29470588235296</v>
          </cell>
          <cell r="AH1358">
            <v>18.830000000000002</v>
          </cell>
        </row>
        <row r="1359">
          <cell r="F1359">
            <v>453.1813725490196</v>
          </cell>
          <cell r="AH1359">
            <v>18.560000000000002</v>
          </cell>
        </row>
        <row r="1360">
          <cell r="F1360">
            <v>459.71819444444446</v>
          </cell>
          <cell r="AH1360">
            <v>19.070000000000004</v>
          </cell>
        </row>
        <row r="1361">
          <cell r="F1361">
            <v>462.805</v>
          </cell>
          <cell r="AH1361">
            <v>19.200000000000003</v>
          </cell>
        </row>
        <row r="1362">
          <cell r="F1362">
            <v>465.89180555555555</v>
          </cell>
          <cell r="AH1362">
            <v>18.720000000000002</v>
          </cell>
        </row>
        <row r="1363">
          <cell r="F1363">
            <v>467.9091891891892</v>
          </cell>
          <cell r="AH1363">
            <v>18.610000000000003</v>
          </cell>
        </row>
        <row r="1364">
          <cell r="F1364">
            <v>471.9</v>
          </cell>
          <cell r="AH1364">
            <v>18.090000000000003</v>
          </cell>
        </row>
        <row r="1365">
          <cell r="F1365">
            <v>474.7529411764706</v>
          </cell>
          <cell r="AH1365">
            <v>17.220000000000002</v>
          </cell>
        </row>
        <row r="1366">
          <cell r="F1366">
            <v>474.7529411764706</v>
          </cell>
          <cell r="AH1366">
            <v>17.630000000000003</v>
          </cell>
        </row>
        <row r="1367">
          <cell r="F1367">
            <v>477.0352941176471</v>
          </cell>
          <cell r="AH1367">
            <v>17.67</v>
          </cell>
        </row>
        <row r="1368">
          <cell r="F1368">
            <v>479.61278350515465</v>
          </cell>
          <cell r="AH1368">
            <v>17.060000000000002</v>
          </cell>
        </row>
        <row r="1369">
          <cell r="F1369">
            <v>482.7674226804124</v>
          </cell>
          <cell r="AH1369">
            <v>15.6</v>
          </cell>
        </row>
        <row r="1370">
          <cell r="F1370">
            <v>482.7674226804124</v>
          </cell>
          <cell r="AH1370">
            <v>15.7</v>
          </cell>
        </row>
        <row r="1371">
          <cell r="F1371">
            <v>482.7674226804124</v>
          </cell>
          <cell r="AH1371">
            <v>15.8</v>
          </cell>
        </row>
        <row r="1372">
          <cell r="F1372">
            <v>482.7674226804124</v>
          </cell>
          <cell r="AH1372">
            <v>16.1</v>
          </cell>
        </row>
        <row r="1373">
          <cell r="F1373">
            <v>482.7674226804124</v>
          </cell>
          <cell r="AH1373">
            <v>16.2</v>
          </cell>
        </row>
        <row r="1374">
          <cell r="F1374">
            <v>482.7674226804124</v>
          </cell>
          <cell r="AH1374">
            <v>16.3</v>
          </cell>
        </row>
        <row r="1375">
          <cell r="F1375">
            <v>482.7674226804124</v>
          </cell>
          <cell r="AH1375">
            <v>16.3</v>
          </cell>
        </row>
        <row r="1376">
          <cell r="F1376">
            <v>482.7674226804124</v>
          </cell>
          <cell r="AH1376">
            <v>16.6</v>
          </cell>
        </row>
        <row r="1377">
          <cell r="F1377">
            <v>482.7674226804124</v>
          </cell>
          <cell r="AH1377">
            <v>16.7</v>
          </cell>
        </row>
        <row r="1378">
          <cell r="F1378">
            <v>484.3447422680412</v>
          </cell>
          <cell r="AH1378">
            <v>16.53</v>
          </cell>
        </row>
        <row r="1379">
          <cell r="F1379">
            <v>485.1334020618557</v>
          </cell>
          <cell r="AH1379">
            <v>16.230000000000004</v>
          </cell>
        </row>
        <row r="1380">
          <cell r="F1380">
            <v>-1</v>
          </cell>
        </row>
        <row r="1381">
          <cell r="F1381">
            <v>-1</v>
          </cell>
        </row>
        <row r="1384">
          <cell r="F1384">
            <v>0</v>
          </cell>
        </row>
        <row r="1385">
          <cell r="F1385">
            <v>0</v>
          </cell>
        </row>
        <row r="1386">
          <cell r="F1386">
            <v>0</v>
          </cell>
        </row>
        <row r="1387">
          <cell r="F1387">
            <v>0</v>
          </cell>
        </row>
        <row r="1388">
          <cell r="F1388">
            <v>0</v>
          </cell>
        </row>
        <row r="1389">
          <cell r="F1389">
            <v>0</v>
          </cell>
        </row>
        <row r="1390">
          <cell r="F1390">
            <v>0</v>
          </cell>
        </row>
        <row r="1391">
          <cell r="F1391">
            <v>0</v>
          </cell>
        </row>
        <row r="1392">
          <cell r="F1392">
            <v>0</v>
          </cell>
        </row>
        <row r="1393">
          <cell r="F1393">
            <v>0</v>
          </cell>
        </row>
        <row r="1394">
          <cell r="F1394">
            <v>0</v>
          </cell>
        </row>
        <row r="1395">
          <cell r="F1395">
            <v>0</v>
          </cell>
        </row>
        <row r="1396">
          <cell r="F1396">
            <v>0</v>
          </cell>
        </row>
        <row r="1397">
          <cell r="F1397">
            <v>0</v>
          </cell>
        </row>
        <row r="1398">
          <cell r="F1398">
            <v>0</v>
          </cell>
        </row>
        <row r="1399">
          <cell r="F1399">
            <v>0</v>
          </cell>
        </row>
        <row r="1400">
          <cell r="F1400">
            <v>0</v>
          </cell>
        </row>
        <row r="1401">
          <cell r="F1401">
            <v>0</v>
          </cell>
        </row>
        <row r="1402">
          <cell r="F1402">
            <v>0</v>
          </cell>
        </row>
        <row r="1403">
          <cell r="F1403">
            <v>0</v>
          </cell>
        </row>
        <row r="1404">
          <cell r="F1404">
            <v>0</v>
          </cell>
        </row>
        <row r="1405">
          <cell r="F1405">
            <v>0</v>
          </cell>
        </row>
        <row r="1406">
          <cell r="F1406">
            <v>0</v>
          </cell>
        </row>
        <row r="1407">
          <cell r="F1407">
            <v>0</v>
          </cell>
        </row>
        <row r="1408">
          <cell r="F1408">
            <v>0</v>
          </cell>
        </row>
        <row r="1409">
          <cell r="F1409">
            <v>0</v>
          </cell>
        </row>
        <row r="1410">
          <cell r="F1410">
            <v>0</v>
          </cell>
        </row>
        <row r="1411">
          <cell r="F1411">
            <v>0</v>
          </cell>
        </row>
        <row r="1412">
          <cell r="F1412">
            <v>0</v>
          </cell>
        </row>
        <row r="1413">
          <cell r="F1413">
            <v>0</v>
          </cell>
        </row>
        <row r="1414">
          <cell r="F1414">
            <v>0</v>
          </cell>
        </row>
        <row r="1415">
          <cell r="F1415">
            <v>0</v>
          </cell>
        </row>
        <row r="1416">
          <cell r="F1416">
            <v>0</v>
          </cell>
        </row>
        <row r="1417">
          <cell r="F1417">
            <v>0</v>
          </cell>
        </row>
        <row r="1418">
          <cell r="F1418">
            <v>0</v>
          </cell>
        </row>
        <row r="1419">
          <cell r="F1419">
            <v>0</v>
          </cell>
        </row>
        <row r="1420">
          <cell r="F1420">
            <v>0</v>
          </cell>
        </row>
        <row r="1421">
          <cell r="F1421">
            <v>0</v>
          </cell>
        </row>
        <row r="1422">
          <cell r="F1422">
            <v>0</v>
          </cell>
        </row>
        <row r="1423">
          <cell r="F1423">
            <v>0</v>
          </cell>
        </row>
        <row r="1424">
          <cell r="F1424">
            <v>0</v>
          </cell>
        </row>
        <row r="1425">
          <cell r="F1425">
            <v>0</v>
          </cell>
        </row>
        <row r="1426">
          <cell r="F1426">
            <v>0</v>
          </cell>
        </row>
        <row r="1427">
          <cell r="F1427">
            <v>0</v>
          </cell>
        </row>
        <row r="1428">
          <cell r="F1428">
            <v>0</v>
          </cell>
        </row>
        <row r="1429">
          <cell r="F1429">
            <v>0</v>
          </cell>
        </row>
        <row r="1430">
          <cell r="F1430">
            <v>0</v>
          </cell>
        </row>
        <row r="1431">
          <cell r="F1431">
            <v>0</v>
          </cell>
        </row>
        <row r="1432">
          <cell r="F1432">
            <v>68.11666666666667</v>
          </cell>
        </row>
        <row r="1433">
          <cell r="F1433">
            <v>69.0421568627451</v>
          </cell>
        </row>
        <row r="1434">
          <cell r="F1434">
            <v>69.0421568627451</v>
          </cell>
        </row>
        <row r="1435">
          <cell r="F1435">
            <v>69.0421568627451</v>
          </cell>
        </row>
        <row r="1436">
          <cell r="F1436">
            <v>74.90767441860464</v>
          </cell>
        </row>
        <row r="1437">
          <cell r="F1437">
            <v>74.90767441860464</v>
          </cell>
        </row>
        <row r="1438">
          <cell r="F1438">
            <v>78.12255813953489</v>
          </cell>
        </row>
        <row r="1439">
          <cell r="F1439">
            <v>82.31976744186045</v>
          </cell>
        </row>
        <row r="1440">
          <cell r="F1440">
            <v>82.31976744186045</v>
          </cell>
        </row>
        <row r="1441">
          <cell r="F1441">
            <v>82.31976744186045</v>
          </cell>
        </row>
        <row r="1442">
          <cell r="F1442">
            <v>82.31976744186045</v>
          </cell>
        </row>
        <row r="1443">
          <cell r="F1443">
            <v>82.31976744186045</v>
          </cell>
        </row>
        <row r="1444">
          <cell r="F1444">
            <v>82.31976744186045</v>
          </cell>
        </row>
        <row r="1445">
          <cell r="F1445">
            <v>82.94488372093022</v>
          </cell>
        </row>
        <row r="1446">
          <cell r="F1446">
            <v>85.92565217391305</v>
          </cell>
        </row>
        <row r="1447">
          <cell r="F1447">
            <v>88.1957142857143</v>
          </cell>
        </row>
        <row r="1448">
          <cell r="F1448">
            <v>91.89840000000001</v>
          </cell>
        </row>
        <row r="1449">
          <cell r="F1449">
            <v>91.89840000000001</v>
          </cell>
        </row>
        <row r="1450">
          <cell r="F1450">
            <v>93.066</v>
          </cell>
        </row>
        <row r="1451">
          <cell r="F1451">
            <v>94.84500000000001</v>
          </cell>
        </row>
        <row r="1452">
          <cell r="F1452">
            <v>94.84500000000001</v>
          </cell>
        </row>
        <row r="1453">
          <cell r="F1453">
            <v>99.57000000000001</v>
          </cell>
        </row>
        <row r="1454">
          <cell r="F1454">
            <v>99.57000000000001</v>
          </cell>
        </row>
        <row r="1455">
          <cell r="F1455">
            <v>99.57000000000001</v>
          </cell>
        </row>
        <row r="1456">
          <cell r="F1456">
            <v>100.60000000000001</v>
          </cell>
        </row>
        <row r="1457">
          <cell r="F1457">
            <v>102.60000000000001</v>
          </cell>
        </row>
        <row r="1458">
          <cell r="F1458">
            <v>103.60000000000001</v>
          </cell>
        </row>
        <row r="1459">
          <cell r="F1459">
            <v>106.10000000000001</v>
          </cell>
        </row>
        <row r="1460">
          <cell r="F1460">
            <v>106.10000000000001</v>
          </cell>
        </row>
        <row r="1461">
          <cell r="F1461">
            <v>106.10000000000001</v>
          </cell>
        </row>
        <row r="1462">
          <cell r="F1462">
            <v>108.3</v>
          </cell>
        </row>
        <row r="1463">
          <cell r="F1463">
            <v>109.89999999999999</v>
          </cell>
        </row>
        <row r="1464">
          <cell r="F1464">
            <v>111.3</v>
          </cell>
        </row>
        <row r="1465">
          <cell r="F1465">
            <v>113.32153846153845</v>
          </cell>
        </row>
        <row r="1466">
          <cell r="F1466">
            <v>115.38307692307693</v>
          </cell>
        </row>
        <row r="1467">
          <cell r="F1467">
            <v>115.38307692307693</v>
          </cell>
        </row>
        <row r="1468">
          <cell r="F1468">
            <v>116.82615384615383</v>
          </cell>
        </row>
        <row r="1469">
          <cell r="F1469">
            <v>116.82615384615383</v>
          </cell>
        </row>
        <row r="1470">
          <cell r="F1470">
            <v>118.26923076923076</v>
          </cell>
        </row>
        <row r="1471">
          <cell r="F1471">
            <v>120.84615384615384</v>
          </cell>
        </row>
        <row r="1472">
          <cell r="F1472">
            <v>121.36153846153846</v>
          </cell>
        </row>
        <row r="1473">
          <cell r="F1473">
            <v>121.56769230769231</v>
          </cell>
        </row>
        <row r="1474">
          <cell r="F1474">
            <v>129.012</v>
          </cell>
        </row>
        <row r="1475">
          <cell r="F1475">
            <v>131.9046153846154</v>
          </cell>
        </row>
        <row r="1476">
          <cell r="F1476">
            <v>132.78923076923078</v>
          </cell>
        </row>
        <row r="1477">
          <cell r="F1477">
            <v>133.23153846153846</v>
          </cell>
        </row>
        <row r="1478">
          <cell r="F1478">
            <v>133.67384615384614</v>
          </cell>
        </row>
        <row r="1479">
          <cell r="F1479">
            <v>135.51238095238094</v>
          </cell>
        </row>
        <row r="1480">
          <cell r="F1480">
            <v>135.51238095238094</v>
          </cell>
        </row>
        <row r="1481">
          <cell r="F1481">
            <v>136.46</v>
          </cell>
        </row>
        <row r="1482">
          <cell r="F1482">
            <v>136.93380952380951</v>
          </cell>
        </row>
        <row r="1483">
          <cell r="F1483">
            <v>139.30285714285714</v>
          </cell>
        </row>
        <row r="1484">
          <cell r="F1484">
            <v>139.30285714285714</v>
          </cell>
        </row>
        <row r="1485">
          <cell r="F1485">
            <v>139.30285714285714</v>
          </cell>
        </row>
        <row r="1486">
          <cell r="F1486">
            <v>139.30285714285714</v>
          </cell>
        </row>
        <row r="1487">
          <cell r="F1487">
            <v>139.30285714285714</v>
          </cell>
        </row>
        <row r="1488">
          <cell r="F1488">
            <v>139.30285714285714</v>
          </cell>
        </row>
        <row r="1489">
          <cell r="F1489">
            <v>139.30285714285714</v>
          </cell>
        </row>
        <row r="1490">
          <cell r="F1490">
            <v>139.30285714285714</v>
          </cell>
        </row>
        <row r="1491">
          <cell r="F1491">
            <v>139.30285714285714</v>
          </cell>
        </row>
        <row r="1492">
          <cell r="F1492">
            <v>140.2504761904762</v>
          </cell>
        </row>
        <row r="1493">
          <cell r="F1493">
            <v>140.2504761904762</v>
          </cell>
        </row>
        <row r="1494">
          <cell r="F1494">
            <v>141.33811320754717</v>
          </cell>
        </row>
        <row r="1495">
          <cell r="F1495">
            <v>141.33811320754717</v>
          </cell>
        </row>
        <row r="1496">
          <cell r="F1496">
            <v>166.2852748661396</v>
          </cell>
        </row>
        <row r="1497">
          <cell r="F1497">
            <v>166.2852748661396</v>
          </cell>
        </row>
        <row r="1498">
          <cell r="F1498">
            <v>166.2852748661396</v>
          </cell>
        </row>
        <row r="1499">
          <cell r="F1499">
            <v>166.2852748661396</v>
          </cell>
        </row>
        <row r="1500">
          <cell r="F1500">
            <v>166.2852748661396</v>
          </cell>
        </row>
        <row r="1501">
          <cell r="F1501">
            <v>166.2852748661396</v>
          </cell>
        </row>
        <row r="1502">
          <cell r="F1502">
            <v>166.2852748661396</v>
          </cell>
        </row>
        <row r="1503">
          <cell r="F1503">
            <v>166.2852748661396</v>
          </cell>
        </row>
        <row r="1504">
          <cell r="F1504">
            <v>166.2852748661396</v>
          </cell>
        </row>
        <row r="1505">
          <cell r="F1505">
            <v>166.2852748661396</v>
          </cell>
        </row>
        <row r="1506">
          <cell r="F1506">
            <v>166.2852748661396</v>
          </cell>
        </row>
        <row r="1507">
          <cell r="F1507">
            <v>166.2852748661396</v>
          </cell>
        </row>
        <row r="1508">
          <cell r="F1508">
            <v>166.2852748661396</v>
          </cell>
        </row>
        <row r="1509">
          <cell r="F1509">
            <v>166.2852748661396</v>
          </cell>
        </row>
        <row r="1510">
          <cell r="F1510">
            <v>166.2852748661396</v>
          </cell>
        </row>
        <row r="1511">
          <cell r="F1511">
            <v>166.2852748661396</v>
          </cell>
        </row>
        <row r="1512">
          <cell r="F1512">
            <v>166.2852748661396</v>
          </cell>
        </row>
        <row r="1513">
          <cell r="F1513">
            <v>175.83783783783784</v>
          </cell>
        </row>
        <row r="1514">
          <cell r="F1514">
            <v>175.83783783783784</v>
          </cell>
        </row>
        <row r="1515">
          <cell r="F1515">
            <v>175.83783783783784</v>
          </cell>
        </row>
        <row r="1516">
          <cell r="F1516">
            <v>175.83783783783784</v>
          </cell>
        </row>
        <row r="1517">
          <cell r="F1517">
            <v>181.3108108108108</v>
          </cell>
        </row>
        <row r="1518">
          <cell r="F1518">
            <v>181.3108108108108</v>
          </cell>
        </row>
        <row r="1519">
          <cell r="F1519">
            <v>181.3108108108108</v>
          </cell>
        </row>
        <row r="1520">
          <cell r="F1520">
            <v>181.3108108108108</v>
          </cell>
        </row>
        <row r="1521">
          <cell r="F1521">
            <v>181.3108108108108</v>
          </cell>
        </row>
        <row r="1522">
          <cell r="F1522">
            <v>181.3108108108108</v>
          </cell>
        </row>
        <row r="1523">
          <cell r="F1523">
            <v>181.3108108108108</v>
          </cell>
        </row>
        <row r="1524">
          <cell r="F1524">
            <v>181.3108108108108</v>
          </cell>
        </row>
        <row r="1525">
          <cell r="F1525">
            <v>181.3108108108108</v>
          </cell>
        </row>
        <row r="1526">
          <cell r="F1526">
            <v>181.3108108108108</v>
          </cell>
        </row>
        <row r="1527">
          <cell r="F1527">
            <v>181.3108108108108</v>
          </cell>
        </row>
        <row r="1528">
          <cell r="F1528">
            <v>181.3108108108108</v>
          </cell>
        </row>
        <row r="1529">
          <cell r="F1529">
            <v>182.40540540540542</v>
          </cell>
        </row>
        <row r="1530">
          <cell r="F1530">
            <v>182.40540540540542</v>
          </cell>
        </row>
        <row r="1531">
          <cell r="F1531">
            <v>182.9527027027027</v>
          </cell>
        </row>
        <row r="1532">
          <cell r="F1532">
            <v>182.9527027027027</v>
          </cell>
        </row>
        <row r="1533">
          <cell r="F1533">
            <v>183.5</v>
          </cell>
        </row>
        <row r="1534">
          <cell r="F1534">
            <v>183.5</v>
          </cell>
        </row>
        <row r="1535">
          <cell r="F1535">
            <v>183.5</v>
          </cell>
        </row>
        <row r="1536">
          <cell r="F1536">
            <v>185.84242424242424</v>
          </cell>
        </row>
        <row r="1537">
          <cell r="F1537">
            <v>185.84242424242424</v>
          </cell>
        </row>
        <row r="1538">
          <cell r="F1538">
            <v>185.84242424242424</v>
          </cell>
        </row>
        <row r="1539">
          <cell r="F1539">
            <v>187.59924242424242</v>
          </cell>
        </row>
        <row r="1540">
          <cell r="F1540">
            <v>187.59924242424242</v>
          </cell>
        </row>
        <row r="1541">
          <cell r="F1541">
            <v>187.59924242424242</v>
          </cell>
        </row>
        <row r="1542">
          <cell r="F1542">
            <v>188.1848484848485</v>
          </cell>
        </row>
        <row r="1543">
          <cell r="F1543">
            <v>196.9608695652174</v>
          </cell>
        </row>
        <row r="1544">
          <cell r="F1544">
            <v>200.26774193548388</v>
          </cell>
        </row>
        <row r="1545">
          <cell r="F1545">
            <v>200.26774193548388</v>
          </cell>
        </row>
        <row r="1546">
          <cell r="F1546">
            <v>200.26774193548388</v>
          </cell>
        </row>
        <row r="1547">
          <cell r="F1547">
            <v>200.26774193548388</v>
          </cell>
        </row>
        <row r="1548">
          <cell r="F1548">
            <v>302.14590909090913</v>
          </cell>
        </row>
        <row r="1549">
          <cell r="F1549">
            <v>302.14590909090913</v>
          </cell>
        </row>
        <row r="1550">
          <cell r="F1550">
            <v>302.14590909090913</v>
          </cell>
        </row>
        <row r="1551">
          <cell r="F1551">
            <v>302.14590909090913</v>
          </cell>
        </row>
        <row r="1552">
          <cell r="F1552">
            <v>302.14590909090913</v>
          </cell>
        </row>
        <row r="1553">
          <cell r="F1553">
            <v>302.14590909090913</v>
          </cell>
        </row>
        <row r="1554">
          <cell r="F1554">
            <v>302.14590909090913</v>
          </cell>
        </row>
        <row r="1555">
          <cell r="F1555">
            <v>302.14590909090913</v>
          </cell>
        </row>
        <row r="1556">
          <cell r="F1556">
            <v>302.14590909090913</v>
          </cell>
        </row>
        <row r="1557">
          <cell r="F1557">
            <v>302.14590909090913</v>
          </cell>
        </row>
        <row r="1558">
          <cell r="F1558">
            <v>302.14590909090913</v>
          </cell>
        </row>
        <row r="1559">
          <cell r="F1559">
            <v>302.14590909090913</v>
          </cell>
        </row>
        <row r="1560">
          <cell r="F1560">
            <v>303.23454545454547</v>
          </cell>
        </row>
        <row r="1561">
          <cell r="F1561">
            <v>303.23454545454547</v>
          </cell>
        </row>
        <row r="1562">
          <cell r="F1562">
            <v>305.0678947368421</v>
          </cell>
        </row>
        <row r="1563">
          <cell r="F1563">
            <v>306.8152631578948</v>
          </cell>
        </row>
        <row r="1564">
          <cell r="F1564">
            <v>312.26022222222224</v>
          </cell>
        </row>
        <row r="1565">
          <cell r="F1565">
            <v>324.4035294117647</v>
          </cell>
        </row>
        <row r="1566">
          <cell r="F1566">
            <v>331.24999999999994</v>
          </cell>
        </row>
        <row r="1567">
          <cell r="F1567">
            <v>342.3794117647059</v>
          </cell>
        </row>
        <row r="1568">
          <cell r="F1568">
            <v>342.3794117647059</v>
          </cell>
        </row>
        <row r="1569">
          <cell r="F1569">
            <v>352.61539568345324</v>
          </cell>
        </row>
        <row r="1570">
          <cell r="F1570">
            <v>352.61539568345324</v>
          </cell>
        </row>
        <row r="1571">
          <cell r="F1571">
            <v>352.61539568345324</v>
          </cell>
        </row>
        <row r="1572">
          <cell r="F1572">
            <v>352.61539568345324</v>
          </cell>
        </row>
        <row r="1573">
          <cell r="F1573">
            <v>354.37223021582736</v>
          </cell>
        </row>
        <row r="1574">
          <cell r="F1574">
            <v>369.1975163398693</v>
          </cell>
        </row>
        <row r="1575">
          <cell r="F1575">
            <v>369.1975163398693</v>
          </cell>
        </row>
        <row r="1576">
          <cell r="F1576">
            <v>374.6589814814815</v>
          </cell>
        </row>
        <row r="1577">
          <cell r="F1577">
            <v>384.77938461538463</v>
          </cell>
        </row>
        <row r="1578">
          <cell r="F1578">
            <v>384.77938461538463</v>
          </cell>
        </row>
        <row r="1579">
          <cell r="F1579">
            <v>390.82456140350877</v>
          </cell>
        </row>
        <row r="1580">
          <cell r="F1580">
            <v>390.82456140350877</v>
          </cell>
        </row>
        <row r="1581">
          <cell r="F1581">
            <v>390.82456140350877</v>
          </cell>
        </row>
        <row r="1582">
          <cell r="F1582">
            <v>390.82456140350877</v>
          </cell>
        </row>
        <row r="1583">
          <cell r="F1583">
            <v>390.82456140350877</v>
          </cell>
        </row>
        <row r="1584">
          <cell r="F1584">
            <v>390.82456140350877</v>
          </cell>
        </row>
        <row r="1585">
          <cell r="F1585">
            <v>424.265</v>
          </cell>
        </row>
        <row r="1586">
          <cell r="F1586">
            <v>424.265</v>
          </cell>
        </row>
        <row r="1587">
          <cell r="F1587">
            <v>424.265</v>
          </cell>
        </row>
        <row r="1588">
          <cell r="F1588">
            <v>424.265</v>
          </cell>
        </row>
        <row r="1589">
          <cell r="F1589">
            <v>424.265</v>
          </cell>
        </row>
        <row r="1590">
          <cell r="F1590">
            <v>424.265</v>
          </cell>
        </row>
        <row r="1591">
          <cell r="F1591">
            <v>424.265</v>
          </cell>
        </row>
        <row r="1592">
          <cell r="F1592">
            <v>424.265</v>
          </cell>
        </row>
        <row r="1593">
          <cell r="F1593">
            <v>424.265</v>
          </cell>
        </row>
        <row r="1594">
          <cell r="F1594">
            <v>425.26884615384614</v>
          </cell>
        </row>
        <row r="1595">
          <cell r="F1595">
            <v>426.9125</v>
          </cell>
        </row>
        <row r="1596">
          <cell r="F1596">
            <v>427.9218181818182</v>
          </cell>
        </row>
        <row r="1597">
          <cell r="F1597">
            <v>427.9218181818182</v>
          </cell>
        </row>
        <row r="1598">
          <cell r="F1598">
            <v>429.3263636363636</v>
          </cell>
        </row>
        <row r="1599">
          <cell r="F1599">
            <v>429.3263636363636</v>
          </cell>
        </row>
        <row r="1600">
          <cell r="F1600">
            <v>429.3263636363636</v>
          </cell>
        </row>
        <row r="1601">
          <cell r="F1601">
            <v>429.3263636363636</v>
          </cell>
        </row>
        <row r="1602">
          <cell r="F1602">
            <v>430.885</v>
          </cell>
        </row>
        <row r="1603">
          <cell r="F1603">
            <v>430.885</v>
          </cell>
        </row>
        <row r="1604">
          <cell r="F1604">
            <v>431.61</v>
          </cell>
        </row>
        <row r="1605">
          <cell r="F1605">
            <v>432.33500000000004</v>
          </cell>
        </row>
        <row r="1606">
          <cell r="F1606">
            <v>432.33500000000004</v>
          </cell>
        </row>
        <row r="1607">
          <cell r="F1607">
            <v>432.33500000000004</v>
          </cell>
        </row>
        <row r="1608">
          <cell r="F1608">
            <v>432.33500000000004</v>
          </cell>
        </row>
        <row r="1609">
          <cell r="F1609">
            <v>433.06000000000006</v>
          </cell>
        </row>
        <row r="1610">
          <cell r="F1610">
            <v>434.53615384615387</v>
          </cell>
        </row>
        <row r="1611">
          <cell r="F1611">
            <v>449.29470588235296</v>
          </cell>
        </row>
        <row r="1612">
          <cell r="F1612">
            <v>449.29470588235296</v>
          </cell>
        </row>
        <row r="1613">
          <cell r="F1613">
            <v>449.29470588235296</v>
          </cell>
        </row>
        <row r="1614">
          <cell r="F1614">
            <v>450.06039215686275</v>
          </cell>
        </row>
        <row r="1615">
          <cell r="F1615">
            <v>462.1876388888889</v>
          </cell>
        </row>
        <row r="1616">
          <cell r="F1616">
            <v>462.1876388888889</v>
          </cell>
        </row>
        <row r="1617">
          <cell r="F1617">
            <v>462.1876388888889</v>
          </cell>
        </row>
        <row r="1618">
          <cell r="F1618">
            <v>462.1876388888889</v>
          </cell>
        </row>
        <row r="1619">
          <cell r="F1619">
            <v>462.1876388888889</v>
          </cell>
        </row>
        <row r="1620">
          <cell r="F1620">
            <v>467.9091891891892</v>
          </cell>
        </row>
        <row r="1621">
          <cell r="F1621">
            <v>472.4705882352941</v>
          </cell>
        </row>
        <row r="1622">
          <cell r="F1622">
            <v>478.82412371134023</v>
          </cell>
        </row>
        <row r="1623">
          <cell r="F1623">
            <v>482.7674226804124</v>
          </cell>
        </row>
        <row r="1624">
          <cell r="F1624">
            <v>482.7674226804124</v>
          </cell>
        </row>
        <row r="1625">
          <cell r="F1625">
            <v>482.7674226804124</v>
          </cell>
        </row>
        <row r="1626">
          <cell r="F1626">
            <v>482.7674226804124</v>
          </cell>
        </row>
        <row r="1627">
          <cell r="F1627">
            <v>482.7674226804124</v>
          </cell>
        </row>
        <row r="1628">
          <cell r="F1628">
            <v>482.7674226804124</v>
          </cell>
        </row>
        <row r="1629">
          <cell r="F1629">
            <v>482.7674226804124</v>
          </cell>
        </row>
        <row r="1630">
          <cell r="F1630">
            <v>482.7674226804124</v>
          </cell>
        </row>
        <row r="1631">
          <cell r="F1631">
            <v>482.7674226804124</v>
          </cell>
        </row>
        <row r="1632">
          <cell r="F1632">
            <v>482.7674226804124</v>
          </cell>
        </row>
        <row r="1633">
          <cell r="F1633">
            <v>482.7674226804124</v>
          </cell>
        </row>
        <row r="1634">
          <cell r="F1634">
            <v>482.7674226804124</v>
          </cell>
        </row>
        <row r="1635">
          <cell r="F1635">
            <v>482.7674226804124</v>
          </cell>
        </row>
        <row r="1636">
          <cell r="F1636">
            <v>482.7674226804124</v>
          </cell>
        </row>
        <row r="1637">
          <cell r="F1637">
            <v>482.7674226804124</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tages"/>
      <sheetName val="Count"/>
      <sheetName val="Deep sea (Cramer, 2009)"/>
      <sheetName val="Deep sea (Zachos, 2001+)"/>
      <sheetName val="Misc"/>
      <sheetName val="High latitude"/>
      <sheetName val="Deleted from Prokoph et al"/>
      <sheetName val="Tropic-subtrop"/>
      <sheetName val="Tropic-subtrop (RM)"/>
      <sheetName val="Tropic-subtrop (RM test)"/>
      <sheetName val="Temperate"/>
      <sheetName val="Belemnite"/>
      <sheetName val="Tropic-Subtrop (mollusk)"/>
    </sheetNames>
    <sheetDataSet>
      <sheetData sheetId="0">
        <row r="5">
          <cell r="C5">
            <v>0</v>
          </cell>
          <cell r="E5">
            <v>0</v>
          </cell>
        </row>
        <row r="6">
          <cell r="B6" t="str">
            <v>Holocene</v>
          </cell>
          <cell r="C6">
            <v>0.0117</v>
          </cell>
          <cell r="E6">
            <v>0.0118</v>
          </cell>
          <cell r="H6">
            <v>1.0085470085470085</v>
          </cell>
        </row>
        <row r="7">
          <cell r="B7" t="str">
            <v>Tarantian</v>
          </cell>
          <cell r="C7">
            <v>0.126</v>
          </cell>
          <cell r="E7">
            <v>0.126</v>
          </cell>
          <cell r="H7">
            <v>0.9991251093613298</v>
          </cell>
        </row>
        <row r="8">
          <cell r="B8" t="str">
            <v>Ionian</v>
          </cell>
          <cell r="C8">
            <v>0.781</v>
          </cell>
          <cell r="E8">
            <v>0.781</v>
          </cell>
          <cell r="H8">
            <v>1</v>
          </cell>
        </row>
        <row r="9">
          <cell r="B9" t="str">
            <v>Calabrian</v>
          </cell>
          <cell r="C9">
            <v>1.806</v>
          </cell>
          <cell r="E9">
            <v>1.806</v>
          </cell>
          <cell r="H9">
            <v>1</v>
          </cell>
        </row>
        <row r="10">
          <cell r="B10" t="str">
            <v>Gelasian</v>
          </cell>
          <cell r="C10">
            <v>2.588</v>
          </cell>
          <cell r="E10">
            <v>2.588</v>
          </cell>
          <cell r="H10">
            <v>1</v>
          </cell>
        </row>
        <row r="11">
          <cell r="B11" t="str">
            <v>Piacenzian</v>
          </cell>
          <cell r="C11">
            <v>3.6</v>
          </cell>
          <cell r="E11">
            <v>3.6</v>
          </cell>
          <cell r="H11">
            <v>1</v>
          </cell>
        </row>
        <row r="12">
          <cell r="B12" t="str">
            <v>Zanclean</v>
          </cell>
          <cell r="C12">
            <v>5.333</v>
          </cell>
          <cell r="E12">
            <v>5.333</v>
          </cell>
          <cell r="H12">
            <v>1</v>
          </cell>
        </row>
        <row r="13">
          <cell r="B13" t="str">
            <v>Messinian</v>
          </cell>
          <cell r="C13">
            <v>7.246</v>
          </cell>
          <cell r="E13">
            <v>7.246</v>
          </cell>
          <cell r="H13">
            <v>1</v>
          </cell>
        </row>
        <row r="14">
          <cell r="B14" t="str">
            <v>Tortonian</v>
          </cell>
          <cell r="C14">
            <v>11.608</v>
          </cell>
          <cell r="E14">
            <v>11.608</v>
          </cell>
          <cell r="H14">
            <v>1</v>
          </cell>
        </row>
        <row r="15">
          <cell r="B15" t="str">
            <v>Serravallian</v>
          </cell>
          <cell r="C15">
            <v>13.82</v>
          </cell>
          <cell r="E15">
            <v>13.82</v>
          </cell>
          <cell r="H15">
            <v>1</v>
          </cell>
        </row>
        <row r="16">
          <cell r="B16" t="str">
            <v>Langhian</v>
          </cell>
          <cell r="C16">
            <v>15.97</v>
          </cell>
          <cell r="E16">
            <v>15.97</v>
          </cell>
          <cell r="H16">
            <v>1</v>
          </cell>
        </row>
        <row r="17">
          <cell r="B17" t="str">
            <v>Burdigalian</v>
          </cell>
          <cell r="C17">
            <v>20.43</v>
          </cell>
          <cell r="E17">
            <v>20.21</v>
          </cell>
          <cell r="H17">
            <v>0.9506726457399105</v>
          </cell>
        </row>
        <row r="18">
          <cell r="B18" t="str">
            <v>Aquitanian</v>
          </cell>
          <cell r="C18">
            <v>23.03</v>
          </cell>
          <cell r="E18">
            <v>23.02</v>
          </cell>
          <cell r="H18">
            <v>1.0807692307692296</v>
          </cell>
        </row>
        <row r="19">
          <cell r="B19" t="str">
            <v>Chattian</v>
          </cell>
          <cell r="C19">
            <v>28.4</v>
          </cell>
          <cell r="E19">
            <v>27.859</v>
          </cell>
          <cell r="H19">
            <v>0.901117318435755</v>
          </cell>
        </row>
        <row r="20">
          <cell r="B20" t="str">
            <v>Rupelian</v>
          </cell>
          <cell r="C20">
            <v>33.9</v>
          </cell>
          <cell r="E20">
            <v>33.87</v>
          </cell>
          <cell r="H20">
            <v>1.0929090909090902</v>
          </cell>
        </row>
        <row r="21">
          <cell r="B21" t="str">
            <v>Priabonian</v>
          </cell>
          <cell r="C21">
            <v>37.2</v>
          </cell>
          <cell r="E21">
            <v>37.641</v>
          </cell>
          <cell r="H21">
            <v>1.1427272727272715</v>
          </cell>
        </row>
        <row r="22">
          <cell r="B22" t="str">
            <v>Bartonian</v>
          </cell>
          <cell r="C22">
            <v>40.4</v>
          </cell>
          <cell r="E22">
            <v>41.426</v>
          </cell>
          <cell r="H22">
            <v>1.1828125000000027</v>
          </cell>
        </row>
        <row r="23">
          <cell r="B23" t="str">
            <v>Lutetian</v>
          </cell>
          <cell r="C23">
            <v>48.6</v>
          </cell>
          <cell r="E23">
            <v>48.54</v>
          </cell>
          <cell r="H23">
            <v>0.8675609756097554</v>
          </cell>
        </row>
        <row r="24">
          <cell r="B24" t="str">
            <v>Ypresian</v>
          </cell>
          <cell r="C24">
            <v>55.8</v>
          </cell>
          <cell r="E24">
            <v>56.15</v>
          </cell>
          <cell r="H24">
            <v>1.056944444444445</v>
          </cell>
        </row>
        <row r="25">
          <cell r="B25" t="str">
            <v>Thanetian</v>
          </cell>
          <cell r="C25">
            <v>58.74</v>
          </cell>
          <cell r="E25">
            <v>59.237</v>
          </cell>
          <cell r="H25">
            <v>1.0499999999999994</v>
          </cell>
        </row>
        <row r="26">
          <cell r="B26" t="str">
            <v>Selandian</v>
          </cell>
          <cell r="C26">
            <v>61.1</v>
          </cell>
          <cell r="E26">
            <v>61.33</v>
          </cell>
          <cell r="H26">
            <v>0.8868644067796597</v>
          </cell>
        </row>
        <row r="27">
          <cell r="B27" t="str">
            <v>Danian</v>
          </cell>
          <cell r="C27">
            <v>65.5</v>
          </cell>
          <cell r="E27">
            <v>66.15</v>
          </cell>
          <cell r="H27">
            <v>1.0954545454545475</v>
          </cell>
        </row>
        <row r="28">
          <cell r="B28" t="str">
            <v>Maastrichtian</v>
          </cell>
          <cell r="C28">
            <v>70.6</v>
          </cell>
          <cell r="E28">
            <v>72.05</v>
          </cell>
          <cell r="H28">
            <v>1.1568627450980389</v>
          </cell>
        </row>
        <row r="29">
          <cell r="B29" t="str">
            <v>Campanian</v>
          </cell>
          <cell r="C29">
            <v>83.5</v>
          </cell>
          <cell r="E29">
            <v>83.57</v>
          </cell>
          <cell r="H29">
            <v>0.8930232558139528</v>
          </cell>
        </row>
        <row r="30">
          <cell r="B30" t="str">
            <v>Santonian</v>
          </cell>
          <cell r="C30">
            <v>85.8</v>
          </cell>
          <cell r="E30">
            <v>86.15</v>
          </cell>
          <cell r="H30">
            <v>1.1217391304347895</v>
          </cell>
        </row>
        <row r="31">
          <cell r="B31" t="str">
            <v>Coniacian</v>
          </cell>
          <cell r="C31">
            <v>88.6</v>
          </cell>
          <cell r="E31">
            <v>89.73</v>
          </cell>
          <cell r="H31">
            <v>1.2785714285714294</v>
          </cell>
        </row>
        <row r="32">
          <cell r="B32" t="str">
            <v>Turonian</v>
          </cell>
          <cell r="C32">
            <v>93.6</v>
          </cell>
          <cell r="E32">
            <v>93.9</v>
          </cell>
          <cell r="H32">
            <v>0.8340000000000003</v>
          </cell>
        </row>
        <row r="33">
          <cell r="B33" t="str">
            <v>Cenomanian</v>
          </cell>
          <cell r="C33">
            <v>99.6</v>
          </cell>
          <cell r="E33">
            <v>100.2</v>
          </cell>
          <cell r="H33">
            <v>1.0499999999999996</v>
          </cell>
        </row>
        <row r="34">
          <cell r="B34" t="str">
            <v>Albian</v>
          </cell>
          <cell r="C34">
            <v>112</v>
          </cell>
          <cell r="E34">
            <v>112.6</v>
          </cell>
          <cell r="H34">
            <v>0.9999999999999989</v>
          </cell>
        </row>
        <row r="35">
          <cell r="B35" t="str">
            <v>Aptian</v>
          </cell>
          <cell r="C35">
            <v>125</v>
          </cell>
          <cell r="E35">
            <v>126</v>
          </cell>
          <cell r="H35">
            <v>1.030769230769231</v>
          </cell>
        </row>
        <row r="36">
          <cell r="B36" t="str">
            <v>Barremian</v>
          </cell>
          <cell r="C36">
            <v>130</v>
          </cell>
          <cell r="E36">
            <v>131.02</v>
          </cell>
          <cell r="H36">
            <v>1.004000000000002</v>
          </cell>
        </row>
        <row r="37">
          <cell r="B37" t="str">
            <v>Hauterivian</v>
          </cell>
          <cell r="C37">
            <v>133.9</v>
          </cell>
          <cell r="E37">
            <v>134.47</v>
          </cell>
          <cell r="H37">
            <v>0.8846153846153804</v>
          </cell>
        </row>
        <row r="38">
          <cell r="B38" t="str">
            <v>Valanginian</v>
          </cell>
          <cell r="C38">
            <v>140.2</v>
          </cell>
          <cell r="E38">
            <v>140.44</v>
          </cell>
          <cell r="H38">
            <v>0.94761904761905</v>
          </cell>
        </row>
        <row r="39">
          <cell r="B39" t="str">
            <v>Berriasian</v>
          </cell>
          <cell r="C39">
            <v>145.5</v>
          </cell>
          <cell r="E39">
            <v>146.39</v>
          </cell>
          <cell r="H39">
            <v>1.1226415094339577</v>
          </cell>
        </row>
        <row r="40">
          <cell r="B40" t="str">
            <v>Tithonian</v>
          </cell>
          <cell r="C40">
            <v>150.8</v>
          </cell>
          <cell r="E40">
            <v>153.65</v>
          </cell>
          <cell r="H40">
            <v>1.3698113207547178</v>
          </cell>
        </row>
        <row r="41">
          <cell r="B41" t="str">
            <v>Kimmeridgian</v>
          </cell>
          <cell r="C41">
            <v>155.6</v>
          </cell>
          <cell r="E41">
            <v>158.87</v>
          </cell>
          <cell r="H41">
            <v>1.0875000000000037</v>
          </cell>
        </row>
        <row r="42">
          <cell r="B42" t="str">
            <v>Oxfordian</v>
          </cell>
          <cell r="C42">
            <v>161.2</v>
          </cell>
          <cell r="E42">
            <v>164.99</v>
          </cell>
          <cell r="H42">
            <v>1.0928571428571447</v>
          </cell>
        </row>
        <row r="43">
          <cell r="B43" t="str">
            <v>Callovian</v>
          </cell>
          <cell r="C43">
            <v>164.7</v>
          </cell>
          <cell r="E43">
            <v>167.50859001749362</v>
          </cell>
          <cell r="H43">
            <v>0.7195971478553166</v>
          </cell>
        </row>
        <row r="44">
          <cell r="B44" t="str">
            <v>Bathonian</v>
          </cell>
          <cell r="C44">
            <v>167.7</v>
          </cell>
          <cell r="E44">
            <v>169.62628955681714</v>
          </cell>
          <cell r="H44">
            <v>0.7058998464411749</v>
          </cell>
        </row>
        <row r="45">
          <cell r="B45" t="str">
            <v>Bajocian</v>
          </cell>
          <cell r="C45">
            <v>171.6</v>
          </cell>
          <cell r="E45">
            <v>171.55</v>
          </cell>
          <cell r="H45">
            <v>0.4932590879956069</v>
          </cell>
        </row>
        <row r="46">
          <cell r="B46" t="str">
            <v>Aalenian</v>
          </cell>
          <cell r="C46">
            <v>175.6</v>
          </cell>
          <cell r="E46">
            <v>175.4</v>
          </cell>
          <cell r="H46">
            <v>0.9624999999999986</v>
          </cell>
        </row>
        <row r="47">
          <cell r="B47" t="str">
            <v>Toarcian</v>
          </cell>
          <cell r="C47">
            <v>183</v>
          </cell>
          <cell r="E47">
            <v>183.5</v>
          </cell>
          <cell r="H47">
            <v>1.094594594594593</v>
          </cell>
        </row>
        <row r="48">
          <cell r="B48" t="str">
            <v>Pliensbachian</v>
          </cell>
          <cell r="C48">
            <v>189.6</v>
          </cell>
          <cell r="E48">
            <v>191.23</v>
          </cell>
          <cell r="H48">
            <v>1.1712121212121207</v>
          </cell>
        </row>
        <row r="49">
          <cell r="B49" t="str">
            <v>Sinemurian</v>
          </cell>
          <cell r="C49">
            <v>196.5</v>
          </cell>
          <cell r="E49">
            <v>199.3</v>
          </cell>
          <cell r="H49">
            <v>1.1695652173913065</v>
          </cell>
        </row>
        <row r="50">
          <cell r="B50" t="str">
            <v>Hettangian</v>
          </cell>
          <cell r="C50">
            <v>199.6</v>
          </cell>
          <cell r="E50">
            <v>201.3</v>
          </cell>
          <cell r="H50">
            <v>0.6451612903225818</v>
          </cell>
        </row>
        <row r="51">
          <cell r="B51" t="str">
            <v>Rhaetian</v>
          </cell>
          <cell r="C51">
            <v>203.6</v>
          </cell>
          <cell r="E51">
            <v>209.46</v>
          </cell>
          <cell r="H51">
            <v>2.039999999999999</v>
          </cell>
        </row>
        <row r="52">
          <cell r="B52" t="str">
            <v>Norian</v>
          </cell>
          <cell r="C52">
            <v>216.5</v>
          </cell>
          <cell r="E52">
            <v>228.35</v>
          </cell>
          <cell r="H52">
            <v>1.4643410852713161</v>
          </cell>
        </row>
        <row r="53">
          <cell r="B53" t="str">
            <v>Carnian</v>
          </cell>
          <cell r="C53">
            <v>228.7</v>
          </cell>
          <cell r="E53">
            <v>237</v>
          </cell>
          <cell r="H53">
            <v>0.7090163934426241</v>
          </cell>
        </row>
        <row r="54">
          <cell r="B54" t="str">
            <v>Ladinian</v>
          </cell>
          <cell r="C54">
            <v>237</v>
          </cell>
          <cell r="E54">
            <v>241.5</v>
          </cell>
          <cell r="H54">
            <v>0.5421686746987945</v>
          </cell>
        </row>
        <row r="55">
          <cell r="B55" t="str">
            <v>Anisian</v>
          </cell>
          <cell r="C55">
            <v>245.9</v>
          </cell>
          <cell r="E55">
            <v>247.06</v>
          </cell>
          <cell r="H55">
            <v>0.6247191011235954</v>
          </cell>
        </row>
        <row r="56">
          <cell r="B56" t="str">
            <v>Olenekian</v>
          </cell>
          <cell r="C56">
            <v>249.5</v>
          </cell>
          <cell r="E56">
            <v>250.01</v>
          </cell>
          <cell r="H56">
            <v>0.8194444444444425</v>
          </cell>
        </row>
        <row r="57">
          <cell r="B57" t="str">
            <v>Induan</v>
          </cell>
          <cell r="C57">
            <v>251</v>
          </cell>
          <cell r="E57">
            <v>252.16</v>
          </cell>
          <cell r="H57">
            <v>1.4333333333333371</v>
          </cell>
        </row>
        <row r="58">
          <cell r="B58" t="str">
            <v>Changhsingian</v>
          </cell>
          <cell r="C58">
            <v>253.8</v>
          </cell>
          <cell r="E58">
            <v>254.2</v>
          </cell>
          <cell r="H58">
            <v>0.7285714285714228</v>
          </cell>
        </row>
        <row r="59">
          <cell r="B59" t="str">
            <v>Wuchiapingian</v>
          </cell>
          <cell r="C59">
            <v>260.4</v>
          </cell>
          <cell r="E59">
            <v>259.81</v>
          </cell>
          <cell r="H59">
            <v>0.8500000000000064</v>
          </cell>
        </row>
        <row r="60">
          <cell r="B60" t="str">
            <v>Capitanian</v>
          </cell>
          <cell r="C60">
            <v>265.8</v>
          </cell>
          <cell r="E60">
            <v>265.14</v>
          </cell>
          <cell r="H60">
            <v>0.9870370370370278</v>
          </cell>
        </row>
        <row r="61">
          <cell r="B61" t="str">
            <v>Wordian</v>
          </cell>
          <cell r="C61">
            <v>268</v>
          </cell>
          <cell r="E61">
            <v>268.8</v>
          </cell>
          <cell r="H61">
            <v>1.6636363636363836</v>
          </cell>
        </row>
        <row r="62">
          <cell r="B62" t="str">
            <v>Roadian</v>
          </cell>
          <cell r="C62">
            <v>270.6</v>
          </cell>
          <cell r="E62">
            <v>272.3</v>
          </cell>
          <cell r="H62">
            <v>1.3461538461538345</v>
          </cell>
        </row>
        <row r="63">
          <cell r="B63" t="str">
            <v>Kungurian</v>
          </cell>
          <cell r="C63">
            <v>275.6</v>
          </cell>
          <cell r="E63">
            <v>279.33</v>
          </cell>
          <cell r="H63">
            <v>1.4059999999999946</v>
          </cell>
        </row>
        <row r="64">
          <cell r="B64" t="str">
            <v>Artinskian</v>
          </cell>
          <cell r="C64">
            <v>284.4</v>
          </cell>
          <cell r="E64">
            <v>290.06</v>
          </cell>
          <cell r="H64">
            <v>1.2193181818181902</v>
          </cell>
        </row>
        <row r="65">
          <cell r="B65" t="str">
            <v>Sakmarian</v>
          </cell>
          <cell r="C65">
            <v>294.6</v>
          </cell>
          <cell r="E65">
            <v>295.53</v>
          </cell>
          <cell r="H65">
            <v>0.5362745098039163</v>
          </cell>
        </row>
        <row r="66">
          <cell r="B66" t="str">
            <v>Asselian</v>
          </cell>
          <cell r="C66">
            <v>299</v>
          </cell>
          <cell r="E66">
            <v>298.88</v>
          </cell>
          <cell r="H66">
            <v>0.7613636363636455</v>
          </cell>
        </row>
        <row r="67">
          <cell r="B67" t="str">
            <v>Gzhelian</v>
          </cell>
          <cell r="C67">
            <v>303.4</v>
          </cell>
          <cell r="E67">
            <v>303.67</v>
          </cell>
          <cell r="H67">
            <v>1.0886363636363738</v>
          </cell>
        </row>
        <row r="68">
          <cell r="B68" t="str">
            <v>Kasimovian</v>
          </cell>
          <cell r="C68">
            <v>307.2</v>
          </cell>
          <cell r="E68">
            <v>306.99</v>
          </cell>
          <cell r="H68">
            <v>0.8736842105263114</v>
          </cell>
        </row>
        <row r="69">
          <cell r="B69" t="str">
            <v>Moscovian</v>
          </cell>
          <cell r="C69">
            <v>311.7</v>
          </cell>
          <cell r="E69">
            <v>315.46</v>
          </cell>
          <cell r="H69">
            <v>1.8822222222222156</v>
          </cell>
        </row>
        <row r="70">
          <cell r="B70" t="str">
            <v>Bashkirian</v>
          </cell>
          <cell r="C70">
            <v>318.1</v>
          </cell>
          <cell r="E70">
            <v>323.23</v>
          </cell>
          <cell r="H70">
            <v>1.2140624999999996</v>
          </cell>
        </row>
        <row r="71">
          <cell r="B71" t="str">
            <v>Serpukhovian</v>
          </cell>
          <cell r="C71">
            <v>328.3</v>
          </cell>
          <cell r="E71">
            <v>329.53</v>
          </cell>
          <cell r="H71">
            <v>0.6176470588235257</v>
          </cell>
        </row>
        <row r="72">
          <cell r="B72" t="str">
            <v>Visean</v>
          </cell>
          <cell r="C72">
            <v>345.3</v>
          </cell>
          <cell r="E72">
            <v>346.73</v>
          </cell>
          <cell r="H72">
            <v>1.0117647058823556</v>
          </cell>
        </row>
        <row r="73">
          <cell r="B73" t="str">
            <v>Tournaisian</v>
          </cell>
          <cell r="C73">
            <v>359.2</v>
          </cell>
          <cell r="E73">
            <v>358.94</v>
          </cell>
          <cell r="H73">
            <v>0.8784172661870503</v>
          </cell>
        </row>
        <row r="74">
          <cell r="B74" t="str">
            <v>Famennian</v>
          </cell>
          <cell r="C74">
            <v>374.5</v>
          </cell>
          <cell r="E74">
            <v>372.24</v>
          </cell>
          <cell r="H74">
            <v>0.8692810457516341</v>
          </cell>
        </row>
        <row r="75">
          <cell r="B75" t="str">
            <v>Frasnian</v>
          </cell>
          <cell r="C75">
            <v>385.3</v>
          </cell>
          <cell r="E75">
            <v>382.69</v>
          </cell>
          <cell r="H75">
            <v>0.9675925925925906</v>
          </cell>
        </row>
        <row r="76">
          <cell r="B76" t="str">
            <v>Givetian</v>
          </cell>
          <cell r="C76">
            <v>391.8</v>
          </cell>
          <cell r="E76">
            <v>387.72</v>
          </cell>
          <cell r="H76">
            <v>0.7738461538461584</v>
          </cell>
        </row>
        <row r="77">
          <cell r="B77" t="str">
            <v>Eifelian</v>
          </cell>
          <cell r="C77">
            <v>397.5</v>
          </cell>
          <cell r="E77">
            <v>393.25</v>
          </cell>
          <cell r="H77">
            <v>0.9701754385964884</v>
          </cell>
        </row>
        <row r="78">
          <cell r="B78" t="str">
            <v>Emsian</v>
          </cell>
          <cell r="C78">
            <v>407</v>
          </cell>
          <cell r="E78">
            <v>407.57</v>
          </cell>
          <cell r="H78">
            <v>1.5073684210526308</v>
          </cell>
        </row>
        <row r="79">
          <cell r="B79" t="str">
            <v>Pragian</v>
          </cell>
          <cell r="C79">
            <v>411.2</v>
          </cell>
          <cell r="E79">
            <v>410.78</v>
          </cell>
          <cell r="H79">
            <v>0.7642857142857115</v>
          </cell>
        </row>
        <row r="80">
          <cell r="B80" t="str">
            <v>Lochkovian</v>
          </cell>
          <cell r="C80">
            <v>416</v>
          </cell>
          <cell r="E80">
            <v>419.2</v>
          </cell>
          <cell r="H80">
            <v>1.7541666666666658</v>
          </cell>
        </row>
        <row r="81">
          <cell r="B81" t="str">
            <v>Pridoli</v>
          </cell>
          <cell r="C81">
            <v>418.7</v>
          </cell>
          <cell r="E81">
            <v>422.96</v>
          </cell>
          <cell r="H81">
            <v>1.392592592592595</v>
          </cell>
        </row>
        <row r="82">
          <cell r="B82" t="str">
            <v>Ludfordian</v>
          </cell>
          <cell r="C82">
            <v>421.3</v>
          </cell>
          <cell r="E82">
            <v>425.57</v>
          </cell>
          <cell r="H82">
            <v>1.0038461538461503</v>
          </cell>
        </row>
        <row r="83">
          <cell r="B83" t="str">
            <v>Gorstian</v>
          </cell>
          <cell r="C83">
            <v>422.9</v>
          </cell>
          <cell r="E83">
            <v>427.36</v>
          </cell>
          <cell r="H83">
            <v>1.1187500000000365</v>
          </cell>
        </row>
        <row r="84">
          <cell r="B84" t="str">
            <v>Homerian</v>
          </cell>
          <cell r="C84">
            <v>426.2</v>
          </cell>
          <cell r="E84">
            <v>430.45</v>
          </cell>
          <cell r="H84">
            <v>0.9363636363636255</v>
          </cell>
        </row>
        <row r="85">
          <cell r="B85" t="str">
            <v>Sheinwoodian</v>
          </cell>
          <cell r="C85">
            <v>428.2</v>
          </cell>
          <cell r="E85">
            <v>433.35</v>
          </cell>
          <cell r="H85">
            <v>1.450000000000017</v>
          </cell>
        </row>
        <row r="86">
          <cell r="B86" t="str">
            <v>Telychian</v>
          </cell>
          <cell r="C86">
            <v>436</v>
          </cell>
          <cell r="E86">
            <v>438.49</v>
          </cell>
          <cell r="H86">
            <v>0.6589743589743563</v>
          </cell>
        </row>
        <row r="87">
          <cell r="B87" t="str">
            <v>Aeronian</v>
          </cell>
          <cell r="C87">
            <v>439</v>
          </cell>
          <cell r="E87">
            <v>440.77</v>
          </cell>
          <cell r="H87">
            <v>0.7599999999999909</v>
          </cell>
        </row>
        <row r="88">
          <cell r="B88" t="str">
            <v>Rhuddanian</v>
          </cell>
          <cell r="C88">
            <v>443.7</v>
          </cell>
          <cell r="E88">
            <v>443.83</v>
          </cell>
          <cell r="H88">
            <v>0.6510638297872361</v>
          </cell>
        </row>
        <row r="89">
          <cell r="B89" t="str">
            <v>Hirnantian</v>
          </cell>
          <cell r="C89">
            <v>445.6</v>
          </cell>
          <cell r="E89">
            <v>445.16</v>
          </cell>
          <cell r="H89">
            <v>0.700000000000009</v>
          </cell>
        </row>
        <row r="90">
          <cell r="B90" t="str">
            <v>Katian</v>
          </cell>
          <cell r="C90">
            <v>455.8</v>
          </cell>
          <cell r="E90">
            <v>452.97</v>
          </cell>
          <cell r="H90">
            <v>0.765686274509805</v>
          </cell>
        </row>
        <row r="91">
          <cell r="B91" t="str">
            <v>Sandbian</v>
          </cell>
          <cell r="C91">
            <v>460.9</v>
          </cell>
          <cell r="E91">
            <v>458.36</v>
          </cell>
          <cell r="H91">
            <v>1.0568627450980437</v>
          </cell>
        </row>
        <row r="92">
          <cell r="B92" t="str">
            <v>Darriwilian</v>
          </cell>
          <cell r="C92">
            <v>468.1</v>
          </cell>
          <cell r="E92">
            <v>467.25</v>
          </cell>
          <cell r="H92">
            <v>1.2347222222222125</v>
          </cell>
        </row>
        <row r="93">
          <cell r="B93" t="str">
            <v>Dapingian</v>
          </cell>
          <cell r="C93">
            <v>471.8</v>
          </cell>
          <cell r="E93">
            <v>469.96</v>
          </cell>
          <cell r="H93">
            <v>0.7324324324324292</v>
          </cell>
        </row>
        <row r="94">
          <cell r="B94" t="str">
            <v>Floian</v>
          </cell>
          <cell r="C94">
            <v>478.6</v>
          </cell>
          <cell r="E94">
            <v>477.72</v>
          </cell>
          <cell r="H94">
            <v>1.1411764705882403</v>
          </cell>
        </row>
        <row r="95">
          <cell r="B95" t="str">
            <v>Tremadocian</v>
          </cell>
          <cell r="C95">
            <v>488.3</v>
          </cell>
          <cell r="E95">
            <v>485.37</v>
          </cell>
          <cell r="H95">
            <v>0.7886597938144315</v>
          </cell>
        </row>
        <row r="96">
          <cell r="B96" t="str">
            <v>Age 10</v>
          </cell>
          <cell r="C96">
            <v>492</v>
          </cell>
          <cell r="E96">
            <v>489.4</v>
          </cell>
          <cell r="H96">
            <v>1.0891891891891852</v>
          </cell>
        </row>
        <row r="97">
          <cell r="B97" t="str">
            <v>Jiangshanian</v>
          </cell>
          <cell r="C97">
            <v>496</v>
          </cell>
          <cell r="E97">
            <v>494</v>
          </cell>
          <cell r="H97">
            <v>1.1500000000000057</v>
          </cell>
        </row>
        <row r="98">
          <cell r="B98" t="str">
            <v>Paibian</v>
          </cell>
          <cell r="C98">
            <v>499</v>
          </cell>
          <cell r="E98">
            <v>497</v>
          </cell>
          <cell r="H98">
            <v>1</v>
          </cell>
        </row>
        <row r="99">
          <cell r="B99" t="str">
            <v>Guzhangian</v>
          </cell>
          <cell r="C99">
            <v>503</v>
          </cell>
          <cell r="E99">
            <v>500.5</v>
          </cell>
          <cell r="H99">
            <v>0.875</v>
          </cell>
        </row>
        <row r="100">
          <cell r="B100" t="str">
            <v>Drumian</v>
          </cell>
          <cell r="C100">
            <v>506.5</v>
          </cell>
          <cell r="E100">
            <v>504.5</v>
          </cell>
          <cell r="H100">
            <v>1.1428571428571428</v>
          </cell>
        </row>
        <row r="101">
          <cell r="B101" t="str">
            <v>Age 5</v>
          </cell>
          <cell r="C101">
            <v>510</v>
          </cell>
          <cell r="E101">
            <v>509</v>
          </cell>
          <cell r="H101">
            <v>1.2857142857142858</v>
          </cell>
        </row>
        <row r="102">
          <cell r="B102" t="str">
            <v>Age 4</v>
          </cell>
          <cell r="C102">
            <v>515</v>
          </cell>
          <cell r="E102">
            <v>514</v>
          </cell>
          <cell r="H102">
            <v>1</v>
          </cell>
        </row>
        <row r="103">
          <cell r="B103" t="str">
            <v>Age 3</v>
          </cell>
          <cell r="C103">
            <v>521</v>
          </cell>
          <cell r="E103">
            <v>521</v>
          </cell>
          <cell r="H103">
            <v>1.1666666666666667</v>
          </cell>
        </row>
        <row r="104">
          <cell r="B104" t="str">
            <v>Age 2</v>
          </cell>
          <cell r="C104">
            <v>528</v>
          </cell>
          <cell r="E104">
            <v>529</v>
          </cell>
          <cell r="H104">
            <v>1.1428571428571428</v>
          </cell>
        </row>
        <row r="105">
          <cell r="B105" t="str">
            <v>Fortunian</v>
          </cell>
          <cell r="E105">
            <v>541</v>
          </cell>
          <cell r="H105">
            <v>0.8571428571428571</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A1642"/>
  <sheetViews>
    <sheetView tabSelected="1" zoomScale="85" zoomScaleNormal="85" workbookViewId="0" topLeftCell="E1">
      <pane xSplit="9945" ySplit="1125" topLeftCell="Y1" activePane="topLeft" state="split"/>
      <selection pane="topLeft" activeCell="AT1022" sqref="AT1022:AV1026"/>
      <selection pane="topRight" activeCell="AK2" sqref="AK2"/>
      <selection pane="bottomLeft" activeCell="A23" sqref="A23:XFD1379"/>
      <selection pane="bottomRight" activeCell="Y1" sqref="Y1"/>
    </sheetView>
  </sheetViews>
  <sheetFormatPr defaultColWidth="9.00390625" defaultRowHeight="12.75"/>
  <cols>
    <col min="1" max="1" width="13.00390625" style="99" customWidth="1"/>
    <col min="2" max="2" width="8.375" style="100" customWidth="1"/>
    <col min="3" max="3" width="9.125" style="101" customWidth="1"/>
    <col min="4" max="4" width="12.375" style="102" customWidth="1"/>
    <col min="5" max="5" width="11.25390625" style="103" customWidth="1"/>
    <col min="6" max="6" width="9.625" style="101" customWidth="1"/>
    <col min="7" max="7" width="11.00390625" style="101" customWidth="1"/>
    <col min="8" max="8" width="14.875" style="101" customWidth="1"/>
    <col min="9" max="9" width="9.875" style="101" customWidth="1"/>
    <col min="10" max="10" width="11.375" style="101" customWidth="1"/>
    <col min="11" max="15" width="9.875" style="101" customWidth="1"/>
    <col min="16" max="16" width="8.25390625" style="101" customWidth="1"/>
    <col min="17" max="17" width="11.75390625" style="101" customWidth="1"/>
    <col min="18" max="18" width="17.00390625" style="101" customWidth="1"/>
    <col min="19" max="19" width="5.875" style="101" customWidth="1"/>
    <col min="20" max="20" width="5.25390625" style="101" customWidth="1"/>
    <col min="21" max="21" width="11.875" style="105" customWidth="1"/>
    <col min="22" max="22" width="7.00390625" style="100" customWidth="1"/>
    <col min="23" max="23" width="15.00390625" style="105" customWidth="1"/>
    <col min="24" max="24" width="7.875" style="101" customWidth="1"/>
    <col min="25" max="25" width="7.00390625" style="101" customWidth="1"/>
    <col min="26" max="26" width="4.25390625" style="101" customWidth="1"/>
    <col min="27" max="27" width="11.375" style="101" customWidth="1"/>
    <col min="28" max="28" width="8.375" style="18" customWidth="1"/>
    <col min="29" max="30" width="8.25390625" style="100" customWidth="1"/>
    <col min="31" max="31" width="11.00390625" style="100" customWidth="1"/>
    <col min="32" max="32" width="8.75390625" style="100" customWidth="1"/>
    <col min="33" max="33" width="16.125" style="100" customWidth="1"/>
    <col min="34" max="34" width="12.625" style="20" customWidth="1"/>
    <col min="35" max="35" width="8.875" style="100" customWidth="1"/>
    <col min="36" max="36" width="9.125" style="100" customWidth="1"/>
    <col min="37" max="37" width="7.25390625" style="101" customWidth="1"/>
    <col min="38" max="38" width="6.625" style="101" customWidth="1"/>
    <col min="39" max="39" width="12.375" style="101" customWidth="1"/>
    <col min="40" max="40" width="11.75390625" style="101" customWidth="1"/>
    <col min="41" max="41" width="11.75390625" style="100" customWidth="1"/>
    <col min="42" max="42" width="8.375" style="101" customWidth="1"/>
    <col min="43" max="44" width="9.375" style="100" customWidth="1"/>
    <col min="45" max="45" width="11.75390625" style="100" customWidth="1"/>
    <col min="46" max="48" width="2.625" style="101" customWidth="1"/>
    <col min="49" max="49" width="11.75390625" style="101" customWidth="1"/>
    <col min="50" max="50" width="9.125" style="101" customWidth="1"/>
    <col min="51" max="51" width="17.625" style="100" customWidth="1"/>
    <col min="52" max="52" width="7.00390625" style="283" customWidth="1"/>
    <col min="53" max="53" width="12.875" style="108" customWidth="1"/>
    <col min="54" max="54" width="9.125" style="108" customWidth="1"/>
    <col min="55" max="55" width="9.125" style="109" customWidth="1"/>
    <col min="56" max="57" width="9.125" style="101" customWidth="1"/>
    <col min="58" max="58" width="11.25390625" style="108" customWidth="1"/>
    <col min="59" max="59" width="9.125" style="108" customWidth="1"/>
    <col min="60" max="60" width="9.125" style="101" customWidth="1"/>
    <col min="61" max="61" width="9.125" style="108" customWidth="1"/>
    <col min="62" max="62" width="9.125" style="101" customWidth="1"/>
    <col min="63" max="63" width="9.125" style="112" customWidth="1"/>
    <col min="64" max="67" width="9.125" style="113" customWidth="1"/>
    <col min="68" max="16384" width="9.125" style="101" customWidth="1"/>
  </cols>
  <sheetData>
    <row r="1" spans="1:67" s="1" customFormat="1" ht="13.15" customHeight="1">
      <c r="A1" s="1" t="s">
        <v>0</v>
      </c>
      <c r="B1" s="2"/>
      <c r="C1" s="3"/>
      <c r="D1" s="4"/>
      <c r="E1" s="3"/>
      <c r="F1" s="5"/>
      <c r="G1" s="5"/>
      <c r="H1" s="2"/>
      <c r="I1" s="2"/>
      <c r="J1" s="3"/>
      <c r="L1" s="6"/>
      <c r="M1" s="5"/>
      <c r="N1" s="5"/>
      <c r="O1" s="3"/>
      <c r="AB1" s="7"/>
      <c r="AC1" s="8"/>
      <c r="AD1" s="8"/>
      <c r="AE1" s="8"/>
      <c r="AF1" s="8"/>
      <c r="AG1" s="8"/>
      <c r="AH1" s="9"/>
      <c r="AI1" s="8"/>
      <c r="AJ1" s="8"/>
      <c r="BK1" s="10"/>
      <c r="BL1" s="11"/>
      <c r="BM1" s="11"/>
      <c r="BN1" s="11"/>
      <c r="BO1" s="11"/>
    </row>
    <row r="2" spans="1:67" s="13" customFormat="1" ht="34.5" thickBot="1">
      <c r="A2" s="12" t="s">
        <v>1</v>
      </c>
      <c r="D2" s="14" t="s">
        <v>2</v>
      </c>
      <c r="E2" s="15" t="s">
        <v>3</v>
      </c>
      <c r="F2" s="16" t="s">
        <v>4</v>
      </c>
      <c r="G2" s="15" t="s">
        <v>1</v>
      </c>
      <c r="H2" s="15" t="s">
        <v>5</v>
      </c>
      <c r="L2" s="17"/>
      <c r="AB2" s="18"/>
      <c r="AC2" s="19"/>
      <c r="AD2" s="19"/>
      <c r="AE2" s="19"/>
      <c r="AF2" s="19"/>
      <c r="AG2" s="19"/>
      <c r="AH2" s="20"/>
      <c r="AI2" s="19"/>
      <c r="AJ2" s="19"/>
      <c r="BK2" s="21"/>
      <c r="BL2" s="22"/>
      <c r="BM2" s="22"/>
      <c r="BN2" s="22"/>
      <c r="BO2" s="22"/>
    </row>
    <row r="3" spans="1:67" s="24" customFormat="1" ht="12" customHeight="1">
      <c r="A3" s="23" t="s">
        <v>6</v>
      </c>
      <c r="D3" s="25">
        <v>2.588</v>
      </c>
      <c r="E3" s="26"/>
      <c r="F3" s="27">
        <f>IF(D3&lt;=0.0117,(D3-'[2]Stages'!$C$5)*'[2]Stages'!$H$6+'[2]Stages'!$E$5,IF(D3&lt;=0.126,(D3-'[2]Stages'!$C$6)*'[2]Stages'!$H$7+'[2]Stages'!$E$6,IF(D3&lt;=0.781,(D3-'[2]Stages'!$C$7)*'[2]Stages'!$H$8+'[2]Stages'!$E$7,IF(D3&lt;=1.806,(D3-'[2]Stages'!$C$8)*'[2]Stages'!$H$9+'[2]Stages'!$E$8,IF(D3&lt;=2.588,(D3-'[2]Stages'!$C$9)*'[2]Stages'!$H$10+'[2]Stages'!$E$9)))))</f>
        <v>2.588</v>
      </c>
      <c r="H3" s="28" t="str">
        <f>IF(F3&lt;='[2]Stages'!$E$6,'[2]Stages'!$B$6,IF(F3&lt;='[2]Stages'!$E$7,'[2]Stages'!$B$7,IF(F3&lt;='[2]Stages'!$E$8,'[2]Stages'!$B$8,IF(F3&lt;='[2]Stages'!$E$9,'[2]Stages'!$B$9,IF(F3&lt;='[2]Stages'!$E$10,'[2]Stages'!$B$10)))))</f>
        <v>Gelasian</v>
      </c>
      <c r="I3" s="29"/>
      <c r="J3" s="29"/>
      <c r="K3" s="29"/>
      <c r="L3" s="30"/>
      <c r="M3" s="31"/>
      <c r="N3" s="31"/>
      <c r="O3" s="32"/>
      <c r="P3" s="32"/>
      <c r="Q3" s="32"/>
      <c r="R3" s="33"/>
      <c r="AB3" s="34"/>
      <c r="AC3" s="35"/>
      <c r="AD3" s="35"/>
      <c r="AE3" s="35"/>
      <c r="AF3" s="35"/>
      <c r="AG3" s="35"/>
      <c r="AH3" s="36"/>
      <c r="AI3" s="35"/>
      <c r="AJ3" s="35"/>
      <c r="BK3" s="37"/>
      <c r="BL3" s="38"/>
      <c r="BM3" s="38"/>
      <c r="BN3" s="38"/>
      <c r="BO3" s="38"/>
    </row>
    <row r="4" spans="1:67" s="24" customFormat="1" ht="12" customHeight="1">
      <c r="A4" s="39" t="s">
        <v>7</v>
      </c>
      <c r="D4" s="40">
        <v>5.333</v>
      </c>
      <c r="E4" s="29"/>
      <c r="F4" s="41">
        <f>IF(D4&lt;=3.6,(D4-'[2]Stages'!$C$10)*'[2]Stages'!$H$11+'[2]Stages'!$E$10,IF(D4&lt;=5.333,(D4-'[2]Stages'!$C$11)*'[2]Stages'!$H$12+'[2]Stages'!$E$11))</f>
        <v>5.333</v>
      </c>
      <c r="H4" s="42" t="str">
        <f>IF(F4&lt;='[2]Stages'!$E$11,'[2]Stages'!$B$11,IF(F4&lt;='[2]Stages'!$E$12,'[2]Stages'!$B$12))</f>
        <v>Zanclean</v>
      </c>
      <c r="I4" s="29"/>
      <c r="J4" s="29"/>
      <c r="K4" s="29"/>
      <c r="L4" s="30"/>
      <c r="M4" s="31"/>
      <c r="N4" s="31"/>
      <c r="O4" s="32"/>
      <c r="P4" s="32"/>
      <c r="Q4" s="32"/>
      <c r="R4" s="33"/>
      <c r="AB4" s="34"/>
      <c r="AC4" s="35"/>
      <c r="AD4" s="35"/>
      <c r="AE4" s="35"/>
      <c r="AF4" s="35"/>
      <c r="AG4" s="35"/>
      <c r="AH4" s="36"/>
      <c r="AI4" s="35"/>
      <c r="AJ4" s="35"/>
      <c r="BK4" s="37"/>
      <c r="BL4" s="38"/>
      <c r="BM4" s="38"/>
      <c r="BN4" s="38"/>
      <c r="BO4" s="38"/>
    </row>
    <row r="5" spans="1:67" s="24" customFormat="1" ht="12" customHeight="1">
      <c r="A5" s="39" t="s">
        <v>8</v>
      </c>
      <c r="D5" s="40">
        <v>23.03</v>
      </c>
      <c r="E5" s="29"/>
      <c r="F5" s="43">
        <f>IF(D5&lt;=7.246,(D5-'[2]Stages'!$C$12)*'[2]Stages'!$H$13+'[2]Stages'!$E$12,IF(D5&lt;=11.608,(D5-'[2]Stages'!$C$13)*'[2]Stages'!$H$14+'[2]Stages'!$E$13,IF(D5&lt;=13.82,(D5-'[2]Stages'!$C$14)*'[2]Stages'!$H$15+'[2]Stages'!$E$14,IF(D5&lt;=15.97,(D5-'[2]Stages'!$C$15)*'[2]Stages'!$H$16+'[2]Stages'!$E$15,IF(D5&lt;=20.43,(D5-'[2]Stages'!$C$16)*'[2]Stages'!$H$17+'[2]Stages'!$E$16,IF(D5&lt;=23.03,(D5-'[2]Stages'!$C$17)*'[2]Stages'!$H$18+'[2]Stages'!$E$17))))))</f>
        <v>23.02</v>
      </c>
      <c r="H5" s="44" t="str">
        <f>IF(F5&lt;='[2]Stages'!$E$13,'[2]Stages'!$B$13,IF(F5&lt;='[2]Stages'!$E$14,'[2]Stages'!$B$14,IF(F5&lt;='[2]Stages'!$E$15,'[2]Stages'!$B$15,IF(F5&lt;='[2]Stages'!$E$16,'[2]Stages'!$B$16,IF(F5&lt;='[2]Stages'!$E$17,'[2]Stages'!$B$17,IF(F5&lt;='[2]Stages'!$E$18,'[2]Stages'!$B$18))))))</f>
        <v>Aquitanian</v>
      </c>
      <c r="I5" s="29"/>
      <c r="J5" s="29"/>
      <c r="K5" s="29"/>
      <c r="L5" s="30"/>
      <c r="M5" s="31"/>
      <c r="N5" s="31"/>
      <c r="O5" s="32"/>
      <c r="P5" s="32"/>
      <c r="Q5" s="32"/>
      <c r="R5" s="33"/>
      <c r="AB5" s="34"/>
      <c r="AC5" s="35"/>
      <c r="AD5" s="35"/>
      <c r="AE5" s="35"/>
      <c r="AF5" s="35"/>
      <c r="AG5" s="35"/>
      <c r="AH5" s="36"/>
      <c r="AI5" s="35"/>
      <c r="AJ5" s="35"/>
      <c r="BK5" s="37"/>
      <c r="BL5" s="38"/>
      <c r="BM5" s="38"/>
      <c r="BN5" s="38"/>
      <c r="BO5" s="38"/>
    </row>
    <row r="6" spans="1:67" s="24" customFormat="1" ht="12" customHeight="1">
      <c r="A6" s="39" t="s">
        <v>9</v>
      </c>
      <c r="D6" s="45">
        <v>55.8</v>
      </c>
      <c r="E6" s="29"/>
      <c r="F6" s="46">
        <f>IF(D6&lt;=28.4,(D6-'[2]Stages'!$C$18)*'[2]Stages'!$H$19+'[2]Stages'!$E$18,IF(D6&lt;=33.9,(D6-'[2]Stages'!$C$19)*'[2]Stages'!$H$20+'[2]Stages'!$E$19,IF(D6&lt;=37.2,(D6-'[2]Stages'!$C$20)*'[2]Stages'!$H$21+'[2]Stages'!$E$20,IF(D6&lt;=40.4,(D6-'[2]Stages'!$C$21)*'[2]Stages'!$H$22+'[2]Stages'!$E$21,IF(D6&lt;=48.6,(D6-'[2]Stages'!$C$22)*'[2]Stages'!$H$23+'[2]Stages'!$E$22,IF(D6&lt;=55.8,(D6-'[2]Stages'!$C$23)*'[2]Stages'!$H$24+'[2]Stages'!$E$23))))))</f>
        <v>56.15</v>
      </c>
      <c r="H6" s="47" t="str">
        <f>IF(F6&lt;='[2]Stages'!$E$19,'[2]Stages'!$B$19,IF(F6&lt;='[2]Stages'!$E$20,'[2]Stages'!$B$20,IF(F6&lt;='[2]Stages'!$E$21,'[2]Stages'!$B$21,IF(F6&lt;='[2]Stages'!$E$22,'[2]Stages'!$B$22,IF(F6&lt;='[2]Stages'!$E$23,'[2]Stages'!$B$23,IF(F6&lt;='[2]Stages'!$E$24,'[2]Stages'!$B$24))))))</f>
        <v>Ypresian</v>
      </c>
      <c r="I6" s="29"/>
      <c r="J6" s="29"/>
      <c r="K6" s="29"/>
      <c r="L6" s="30"/>
      <c r="M6" s="31"/>
      <c r="N6" s="31"/>
      <c r="O6" s="32"/>
      <c r="P6" s="32"/>
      <c r="Q6" s="32"/>
      <c r="R6" s="33"/>
      <c r="AB6" s="34"/>
      <c r="AC6" s="35"/>
      <c r="AD6" s="35"/>
      <c r="AE6" s="35"/>
      <c r="AF6" s="35"/>
      <c r="AG6" s="35"/>
      <c r="AH6" s="36"/>
      <c r="AI6" s="35"/>
      <c r="AJ6" s="35"/>
      <c r="BK6" s="37"/>
      <c r="BL6" s="38"/>
      <c r="BM6" s="38"/>
      <c r="BN6" s="38"/>
      <c r="BO6" s="38"/>
    </row>
    <row r="7" spans="1:67" s="24" customFormat="1" ht="12" customHeight="1">
      <c r="A7" s="39" t="s">
        <v>10</v>
      </c>
      <c r="D7" s="40">
        <v>65.5</v>
      </c>
      <c r="E7" s="29"/>
      <c r="F7" s="48">
        <f>IF(D7&lt;=58.74,(D7-'[2]Stages'!$C$24)*'[2]Stages'!$H$25+'[2]Stages'!$E$24,IF(D7&lt;=61.1,(D7-'[2]Stages'!$C$25)*'[2]Stages'!$H$26+'[2]Stages'!$E$25,IF(D7&lt;=65.5,(D7-'[2]Stages'!$C$26)*'[2]Stages'!$H$27+'[2]Stages'!$E$26)))</f>
        <v>66.15</v>
      </c>
      <c r="H7" s="49" t="str">
        <f>IF(F7&lt;='[2]Stages'!$E$25,'[2]Stages'!$B$25,IF(F7&lt;='[2]Stages'!$E$26,'[2]Stages'!$B$26,IF(F7&lt;='[2]Stages'!$E$27,'[2]Stages'!$B$27)))</f>
        <v>Danian</v>
      </c>
      <c r="I7" s="29"/>
      <c r="J7" s="29"/>
      <c r="K7" s="29"/>
      <c r="L7" s="30"/>
      <c r="M7" s="31"/>
      <c r="N7" s="31"/>
      <c r="O7" s="32"/>
      <c r="P7" s="32"/>
      <c r="Q7" s="32"/>
      <c r="R7" s="33"/>
      <c r="AB7" s="34"/>
      <c r="AC7" s="35"/>
      <c r="AD7" s="35"/>
      <c r="AE7" s="35"/>
      <c r="AF7" s="35"/>
      <c r="AG7" s="35"/>
      <c r="AH7" s="36"/>
      <c r="AI7" s="35"/>
      <c r="AJ7" s="35"/>
      <c r="BK7" s="37"/>
      <c r="BL7" s="38"/>
      <c r="BM7" s="38"/>
      <c r="BN7" s="38"/>
      <c r="BO7" s="38"/>
    </row>
    <row r="8" spans="1:67" s="24" customFormat="1" ht="12" customHeight="1">
      <c r="A8" s="39" t="s">
        <v>11</v>
      </c>
      <c r="D8" s="40">
        <v>99.6</v>
      </c>
      <c r="E8" s="29"/>
      <c r="F8" s="50">
        <f>IF(D8&lt;=70.6,(D8-'[2]Stages'!$C$27)*'[2]Stages'!$H$28+'[2]Stages'!$E$27,IF(D8&lt;=83.5,(D8-'[2]Stages'!$C$28)*'[2]Stages'!$H$29+'[2]Stages'!$E$28,IF(D8&lt;=85.8,(D8-'[2]Stages'!$C$29)*'[2]Stages'!$H$30+'[2]Stages'!$E$29,IF(D8&lt;=88.6,(D8-'[2]Stages'!$C$30)*'[2]Stages'!$H$31+'[2]Stages'!$E$30,IF(D8&lt;=93.6,(D8-'[2]Stages'!$C$31)*'[2]Stages'!$H$32+'[2]Stages'!$E$31,IF(D8&lt;=99.6,(D8-'[2]Stages'!$C$32)*'[2]Stages'!$H$33+'[2]Stages'!$E$32))))))</f>
        <v>100.2</v>
      </c>
      <c r="H8" s="51" t="str">
        <f>IF(F8&lt;='[2]Stages'!$E$28,'[2]Stages'!$B$28,IF(F8&lt;='[2]Stages'!$E$29,'[2]Stages'!$B$29,IF(F8&lt;='[2]Stages'!$E$30,'[2]Stages'!$B$30,IF(F8&lt;='[2]Stages'!$E$31,'[2]Stages'!$B$31,IF(F8&lt;='[2]Stages'!$E$32,'[2]Stages'!$B$32,IF(F8&lt;='[2]Stages'!$E$33,'[2]Stages'!$B$33))))))</f>
        <v>Cenomanian</v>
      </c>
      <c r="I8" s="29"/>
      <c r="J8" s="29"/>
      <c r="K8" s="29"/>
      <c r="L8" s="30"/>
      <c r="M8" s="31"/>
      <c r="N8" s="31"/>
      <c r="O8" s="32"/>
      <c r="P8" s="32"/>
      <c r="Q8" s="32"/>
      <c r="R8" s="33"/>
      <c r="AB8" s="34"/>
      <c r="AC8" s="35"/>
      <c r="AD8" s="35"/>
      <c r="AE8" s="35"/>
      <c r="AF8" s="35"/>
      <c r="AG8" s="35"/>
      <c r="AH8" s="36"/>
      <c r="AI8" s="35"/>
      <c r="AJ8" s="35"/>
      <c r="BK8" s="37"/>
      <c r="BL8" s="38"/>
      <c r="BM8" s="38"/>
      <c r="BN8" s="38"/>
      <c r="BO8" s="38"/>
    </row>
    <row r="9" spans="1:67" s="24" customFormat="1" ht="12" customHeight="1">
      <c r="A9" s="39" t="s">
        <v>12</v>
      </c>
      <c r="D9" s="40">
        <v>145.5</v>
      </c>
      <c r="E9" s="29"/>
      <c r="F9" s="52">
        <f>IF(D9&lt;=112,(D9-'[2]Stages'!$C$33)*'[2]Stages'!$H$34+'[2]Stages'!$E$33,IF(D9&lt;=125,(D9-'[2]Stages'!$C$34)*'[2]Stages'!$H$35+'[2]Stages'!$E$34,IF(D9&lt;=130,(D9-'[2]Stages'!$C$35)*'[2]Stages'!$H$36+'[2]Stages'!$E$35,IF(D9&lt;=133.9,(D9-'[2]Stages'!$C$36)*'[2]Stages'!$H$37+'[2]Stages'!$E$36,IF(D9&lt;=140.2,(D9-'[2]Stages'!$C$37)*'[2]Stages'!$H$38+'[2]Stages'!$E$37,IF(D9&lt;=145.5,(D9-'[2]Stages'!$C$38)*'[2]Stages'!$H$39+'[2]Stages'!$E$38))))))</f>
        <v>146.39</v>
      </c>
      <c r="H9" s="53" t="str">
        <f>IF(F9&lt;='[2]Stages'!$E$34,'[2]Stages'!$B$34,IF(F9&lt;='[2]Stages'!$E$35,'[2]Stages'!$B$35,IF(F9&lt;='[2]Stages'!$E$36,'[2]Stages'!$B$36,IF(F9&lt;='[2]Stages'!$E$37,'[2]Stages'!$B$37,IF(F9&lt;='[2]Stages'!$E$38,'[2]Stages'!$B$38,IF(F9&lt;='[2]Stages'!$E$39,'[2]Stages'!$B$39))))))</f>
        <v>Berriasian</v>
      </c>
      <c r="I9" s="29"/>
      <c r="J9" s="29"/>
      <c r="K9" s="29"/>
      <c r="L9" s="30"/>
      <c r="M9" s="31"/>
      <c r="N9" s="31"/>
      <c r="O9" s="32"/>
      <c r="P9" s="32"/>
      <c r="Q9" s="32"/>
      <c r="R9" s="33"/>
      <c r="AB9" s="34"/>
      <c r="AC9" s="35"/>
      <c r="AD9" s="35"/>
      <c r="AE9" s="35"/>
      <c r="AF9" s="35"/>
      <c r="AG9" s="35"/>
      <c r="AH9" s="36"/>
      <c r="AI9" s="35"/>
      <c r="AJ9" s="35"/>
      <c r="BK9" s="37"/>
      <c r="BL9" s="38"/>
      <c r="BM9" s="38"/>
      <c r="BN9" s="38"/>
      <c r="BO9" s="38"/>
    </row>
    <row r="10" spans="1:67" s="24" customFormat="1" ht="12" customHeight="1">
      <c r="A10" s="39" t="s">
        <v>13</v>
      </c>
      <c r="D10" s="40">
        <v>171.6</v>
      </c>
      <c r="E10" s="29"/>
      <c r="F10" s="54">
        <f>IF(D10&lt;=150.8,(D10-'[2]Stages'!$C$39)*'[2]Stages'!$H$40+'[2]Stages'!$E$39,IF(D10&lt;=155.6,(D10-'[2]Stages'!$C$40)*'[2]Stages'!$H$41+'[2]Stages'!$E$40,IF(D10&lt;=161.2,(D10-'[2]Stages'!$C$41)*'[2]Stages'!$H$42+'[2]Stages'!$E$41,IF(D10&lt;=164.7,(D10-'[2]Stages'!$C$42)*'[2]Stages'!$H$43+'[2]Stages'!$E$42,IF(D10&lt;=167.7,(D10-'[2]Stages'!$C$43)*'[2]Stages'!$H$44+'[2]Stages'!$E$43,IF(D10&lt;=171.6,(D10-'[2]Stages'!$C$44)*'[2]Stages'!$H$45+'[2]Stages'!$E$44))))))</f>
        <v>171.55</v>
      </c>
      <c r="H10" s="55" t="str">
        <f>IF(F10&lt;='[2]Stages'!$E$40,'[2]Stages'!$B$40,IF(F10&lt;='[2]Stages'!$E$41,'[2]Stages'!$B$41,IF(F10&lt;='[2]Stages'!$E$42,'[2]Stages'!$B$42,IF(F10&lt;='[2]Stages'!$E$43,'[2]Stages'!$B$43,IF(F10&lt;='[2]Stages'!$E$44,'[2]Stages'!$B$44,IF(F10&lt;='[2]Stages'!$E$45,'[2]Stages'!$B$45))))))</f>
        <v>Bajocian</v>
      </c>
      <c r="I10" s="29"/>
      <c r="J10" s="29"/>
      <c r="K10" s="29"/>
      <c r="L10" s="30"/>
      <c r="M10" s="31"/>
      <c r="N10" s="31"/>
      <c r="O10" s="32"/>
      <c r="P10" s="32"/>
      <c r="Q10" s="32"/>
      <c r="R10" s="33"/>
      <c r="AB10" s="34"/>
      <c r="AC10" s="35"/>
      <c r="AD10" s="35"/>
      <c r="AE10" s="35"/>
      <c r="AF10" s="35"/>
      <c r="AG10" s="35"/>
      <c r="AH10" s="36"/>
      <c r="AI10" s="35"/>
      <c r="AJ10" s="35"/>
      <c r="BK10" s="37"/>
      <c r="BL10" s="38"/>
      <c r="BM10" s="38"/>
      <c r="BN10" s="38"/>
      <c r="BO10" s="38"/>
    </row>
    <row r="11" spans="1:67" s="24" customFormat="1" ht="12" customHeight="1">
      <c r="A11" s="39" t="s">
        <v>14</v>
      </c>
      <c r="D11" s="40">
        <v>199.6</v>
      </c>
      <c r="E11" s="29"/>
      <c r="F11" s="56">
        <f>IF(D11&lt;=175.6,(D11-'[2]Stages'!$C$45)*'[2]Stages'!$H$46+'[2]Stages'!$E$45,IF(D11&lt;=183,(D11-'[2]Stages'!$C$46)*'[2]Stages'!$H$47+'[2]Stages'!$E$46,IF(D11&lt;=189.6,(D11-'[2]Stages'!$C$47)*'[2]Stages'!$H$48+'[2]Stages'!$E$47,IF(D11&lt;=196.5,(D11-'[2]Stages'!$C$48)*'[2]Stages'!$H$49+'[2]Stages'!$E$48,IF(D11&lt;=199.6,(D11-'[2]Stages'!$C$49)*'[2]Stages'!$H$50+'[2]Stages'!$E$49)))))</f>
        <v>201.3</v>
      </c>
      <c r="H11" s="57" t="str">
        <f>IF(F11&lt;='[2]Stages'!$E$46,'[2]Stages'!$B$46,IF(F11&lt;='[2]Stages'!$E$47,'[2]Stages'!$B$47,IF(F11&lt;='[2]Stages'!$E$48,'[2]Stages'!$B$48,IF(F11&lt;='[2]Stages'!$E$49,'[2]Stages'!$B$49,IF(F11&lt;='[2]Stages'!$E$50,'[2]Stages'!$B$50)))))</f>
        <v>Hettangian</v>
      </c>
      <c r="I11" s="29"/>
      <c r="J11" s="29"/>
      <c r="K11" s="29"/>
      <c r="L11" s="30"/>
      <c r="M11" s="31"/>
      <c r="N11" s="31"/>
      <c r="O11" s="32"/>
      <c r="P11" s="32"/>
      <c r="Q11" s="32"/>
      <c r="R11" s="33"/>
      <c r="AB11" s="34"/>
      <c r="AC11" s="35"/>
      <c r="AD11" s="35"/>
      <c r="AE11" s="35"/>
      <c r="AF11" s="35"/>
      <c r="AG11" s="35"/>
      <c r="AH11" s="36"/>
      <c r="AI11" s="35"/>
      <c r="AJ11" s="35"/>
      <c r="BK11" s="37"/>
      <c r="BL11" s="38"/>
      <c r="BM11" s="38"/>
      <c r="BN11" s="38"/>
      <c r="BO11" s="38"/>
    </row>
    <row r="12" spans="1:67" s="24" customFormat="1" ht="12" customHeight="1">
      <c r="A12" s="39" t="s">
        <v>15</v>
      </c>
      <c r="D12" s="45">
        <v>251</v>
      </c>
      <c r="E12" s="29"/>
      <c r="F12" s="58">
        <f>IF(D12&lt;=203.6,(D12-'[2]Stages'!$C$50)*'[2]Stages'!$H$51+'[2]Stages'!$E$50,IF(D12&lt;=216.5,(D12-'[2]Stages'!$C$51)*'[2]Stages'!$H$52+'[2]Stages'!$E$51,IF(D12&lt;=228.7,(D12-'[2]Stages'!$C$52)*'[2]Stages'!$H$53+'[2]Stages'!$E$52,IF(D12&lt;=237,(D12-'[2]Stages'!$C$53)*'[2]Stages'!$H$54+'[2]Stages'!$E$53,IF(D12&lt;=245.9,(D12-'[2]Stages'!$C$54)*'[2]Stages'!$H$55+'[2]Stages'!$E$54,IF(D12&lt;=249.5,(D12-'[2]Stages'!$C$55)*'[2]Stages'!$H$56+'[2]Stages'!$E$55,IF(D12&lt;=251,(D12-'[2]Stages'!$C$56)*'[2]Stages'!$H$57+'[2]Stages'!$E$56)))))))</f>
        <v>252.16</v>
      </c>
      <c r="H12" s="59" t="str">
        <f>IF(F12&lt;='[2]Stages'!$E$51,'[2]Stages'!$B$51,IF(F12&lt;='[2]Stages'!$E$52,'[2]Stages'!$B$52,IF(F12&lt;='[2]Stages'!$E$53,'[2]Stages'!$B$53,IF(F12&lt;='[2]Stages'!$E$54,'[2]Stages'!$B$54,IF(F12&lt;='[2]Stages'!$E$55,'[2]Stages'!$B$55,IF(F12&lt;='[2]Stages'!$E$56,'[2]Stages'!$B$56,IF(F12&lt;='[2]Stages'!$E$57,'[2]Stages'!$B$57)))))))</f>
        <v>Induan</v>
      </c>
      <c r="I12" s="29"/>
      <c r="J12" s="29"/>
      <c r="K12" s="29"/>
      <c r="L12" s="30"/>
      <c r="M12" s="31"/>
      <c r="N12" s="31"/>
      <c r="O12" s="32"/>
      <c r="P12" s="32"/>
      <c r="Q12" s="32"/>
      <c r="R12" s="33"/>
      <c r="AB12" s="34"/>
      <c r="AC12" s="35"/>
      <c r="AD12" s="35"/>
      <c r="AE12" s="35"/>
      <c r="AF12" s="35"/>
      <c r="AG12" s="35"/>
      <c r="AH12" s="36"/>
      <c r="AI12" s="35"/>
      <c r="AJ12" s="35"/>
      <c r="BK12" s="37"/>
      <c r="BL12" s="38"/>
      <c r="BM12" s="38"/>
      <c r="BN12" s="38"/>
      <c r="BO12" s="38"/>
    </row>
    <row r="13" spans="1:67" s="24" customFormat="1" ht="24.75" customHeight="1">
      <c r="A13" s="39" t="s">
        <v>16</v>
      </c>
      <c r="D13" s="40">
        <v>270.6</v>
      </c>
      <c r="E13" s="29"/>
      <c r="F13" s="60">
        <f>IF(D13&lt;=253.8,(D13-'[2]Stages'!$C$57)*'[2]Stages'!$H$58+'[2]Stages'!$E$57,IF(D13&lt;=260.4,(D13-'[2]Stages'!$C$58)*'[2]Stages'!$H$59+'[2]Stages'!$E$58,IF(D13&lt;=265.8,(D13-'[2]Stages'!$C$59)*'[2]Stages'!$H$60+'[2]Stages'!$E$59,IF(D13&lt;=268,(D13-'[2]Stages'!$C$60)*'[2]Stages'!$H$61+'[2]Stages'!$E$60,IF(D13&lt;=270.6,(D13-'[2]Stages'!$C$61)*'[2]Stages'!$H$62+'[2]Stages'!$E$61)))))</f>
        <v>272.3</v>
      </c>
      <c r="H13" s="61" t="str">
        <f>IF(F13&lt;='[2]Stages'!$E$58,'[2]Stages'!$B$58,IF(F13&lt;='[2]Stages'!$E$59,'[2]Stages'!$B$59,IF(F13&lt;='[2]Stages'!$E$60,'[2]Stages'!$B$60,IF(F13&lt;='[2]Stages'!$E$61,'[2]Stages'!$B$61,IF(F13&lt;='[2]Stages'!$E$62,'[2]Stages'!$B$62)))))</f>
        <v>Roadian</v>
      </c>
      <c r="I13" s="29"/>
      <c r="J13" s="29"/>
      <c r="K13" s="29"/>
      <c r="L13" s="30"/>
      <c r="M13" s="31"/>
      <c r="N13" s="31"/>
      <c r="O13" s="32"/>
      <c r="P13" s="32"/>
      <c r="Q13" s="32"/>
      <c r="R13" s="33"/>
      <c r="AB13" s="34"/>
      <c r="AC13" s="35"/>
      <c r="AD13" s="35"/>
      <c r="AE13" s="35"/>
      <c r="AF13" s="35"/>
      <c r="AG13" s="35"/>
      <c r="AH13" s="36"/>
      <c r="AI13" s="35"/>
      <c r="AJ13" s="35"/>
      <c r="BK13" s="37"/>
      <c r="BL13" s="38"/>
      <c r="BM13" s="38"/>
      <c r="BN13" s="38"/>
      <c r="BO13" s="38"/>
    </row>
    <row r="14" spans="1:67" s="24" customFormat="1" ht="13.5" customHeight="1">
      <c r="A14" s="39" t="s">
        <v>17</v>
      </c>
      <c r="D14" s="40">
        <v>299</v>
      </c>
      <c r="E14" s="29"/>
      <c r="F14" s="62">
        <f>IF(D14&lt;=275.6,(D14-'[2]Stages'!$C$62)*'[2]Stages'!$H$63+'[2]Stages'!$E$62,IF(D14&lt;=284.4,(D14-'[2]Stages'!$C$63)*'[2]Stages'!$H$64+'[2]Stages'!$E$63,IF(D14&lt;=294.6,(D14-'[2]Stages'!$C$64)*'[2]Stages'!$H$65+'[2]Stages'!$E$64,IF(D14&lt;=299,(D14-'[2]Stages'!$C$65)*'[2]Stages'!$H$66+'[2]Stages'!$E$65))))</f>
        <v>298.88</v>
      </c>
      <c r="H14" s="63" t="str">
        <f>IF(F14&lt;='[2]Stages'!$E$63,'[2]Stages'!$B$63,IF(F14&lt;='[2]Stages'!$E$64,'[2]Stages'!$B$64,IF(F14&lt;='[2]Stages'!$E$65,'[2]Stages'!$B$65,IF(F14&lt;='[2]Stages'!$E$66,'[2]Stages'!$B$66))))</f>
        <v>Asselian</v>
      </c>
      <c r="I14" s="29"/>
      <c r="J14" s="29"/>
      <c r="K14" s="29"/>
      <c r="L14" s="30"/>
      <c r="M14" s="31"/>
      <c r="N14" s="31"/>
      <c r="O14" s="32"/>
      <c r="P14" s="32"/>
      <c r="Q14" s="32"/>
      <c r="R14" s="33"/>
      <c r="AB14" s="34"/>
      <c r="AC14" s="35"/>
      <c r="AD14" s="35"/>
      <c r="AE14" s="35"/>
      <c r="AF14" s="35"/>
      <c r="AG14" s="35"/>
      <c r="AH14" s="36"/>
      <c r="AI14" s="35"/>
      <c r="AJ14" s="35"/>
      <c r="BK14" s="37"/>
      <c r="BL14" s="38"/>
      <c r="BM14" s="38"/>
      <c r="BN14" s="38"/>
      <c r="BO14" s="38"/>
    </row>
    <row r="15" spans="1:67" s="24" customFormat="1" ht="12" customHeight="1">
      <c r="A15" s="39" t="s">
        <v>18</v>
      </c>
      <c r="D15" s="40">
        <v>359.2</v>
      </c>
      <c r="E15" s="29"/>
      <c r="F15" s="64">
        <f>IF(D15&lt;=303.4,(D15-'[2]Stages'!$C$66)*'[2]Stages'!$H$67+'[2]Stages'!$E$66,IF(D15&lt;=307.2,(D15-'[2]Stages'!$C$67)*'[2]Stages'!$H$68+'[2]Stages'!$E$67,IF(D15&lt;=311.7,(D15-'[2]Stages'!$C$68)*'[2]Stages'!$H$69+'[2]Stages'!$E$68,IF(D15&lt;=318.1,(D15-'[2]Stages'!$C$69)*'[2]Stages'!$H$70+'[2]Stages'!$E$69,IF(D15&lt;=328.3,(D15-'[2]Stages'!$C$70)*'[2]Stages'!$H$71+'[2]Stages'!$E$70,IF(D15&lt;=345.3,(D15-'[2]Stages'!$C$71)*'[2]Stages'!$H$72+'[2]Stages'!$E$71,IF(D15&lt;=359.2,(D15-'[2]Stages'!$C$72)*'[2]Stages'!$H$73+'[2]Stages'!$E$72)))))))</f>
        <v>358.94</v>
      </c>
      <c r="H15" s="65" t="str">
        <f>IF(F15&lt;='[2]Stages'!$E$67,'[2]Stages'!$B$67,IF(F15&lt;='[2]Stages'!$E$68,'[2]Stages'!$B$68,IF(F15&lt;='[2]Stages'!$E$69,'[2]Stages'!$B$69,IF(F15&lt;='[2]Stages'!$E$70,'[2]Stages'!$B$70,IF(F15&lt;='[2]Stages'!$E$71,'[2]Stages'!$B$71,IF(F15&lt;='[2]Stages'!$E$72,'[2]Stages'!$B$72,IF(F15&lt;='[2]Stages'!$E$73,'[2]Stages'!$B$73)))))))</f>
        <v>Tournaisian</v>
      </c>
      <c r="I15" s="29"/>
      <c r="J15" s="29"/>
      <c r="K15" s="29"/>
      <c r="L15" s="30"/>
      <c r="M15" s="31"/>
      <c r="N15" s="31"/>
      <c r="O15" s="32"/>
      <c r="P15" s="32"/>
      <c r="Q15" s="32"/>
      <c r="R15" s="33"/>
      <c r="AB15" s="34"/>
      <c r="AC15" s="35"/>
      <c r="AD15" s="35"/>
      <c r="AE15" s="35"/>
      <c r="AF15" s="35"/>
      <c r="AG15" s="35"/>
      <c r="AH15" s="36"/>
      <c r="AI15" s="35"/>
      <c r="AJ15" s="35"/>
      <c r="BK15" s="37"/>
      <c r="BL15" s="38"/>
      <c r="BM15" s="38"/>
      <c r="BN15" s="38"/>
      <c r="BO15" s="38"/>
    </row>
    <row r="16" spans="1:67" s="24" customFormat="1" ht="12" customHeight="1">
      <c r="A16" s="66" t="s">
        <v>19</v>
      </c>
      <c r="D16" s="40">
        <v>416</v>
      </c>
      <c r="E16" s="29"/>
      <c r="F16" s="67">
        <f>IF(D16&lt;=374.5,(D16-'[2]Stages'!$C$73)*'[2]Stages'!$H$74+'[2]Stages'!$E$73,IF(D16&lt;=385.3,(D16-'[2]Stages'!$C$74)*'[2]Stages'!$H$75+'[2]Stages'!$E$74,IF(D16&lt;=391.8,(D16-'[2]Stages'!$C$75)*'[2]Stages'!$H$76+'[2]Stages'!$E$75,IF(D16&lt;=397.5,(D16-'[2]Stages'!$C$76)*'[2]Stages'!$H$77+'[2]Stages'!$E$76,IF(D16&lt;=407,(D16-'[2]Stages'!$C$77)*'[2]Stages'!$H$78+'[2]Stages'!$E$77,IF(D16&lt;=411.2,(D16-'[2]Stages'!$C$78)*'[2]Stages'!$H$79+'[2]Stages'!$E$78,IF(D16&lt;=416,(D16-'[2]Stages'!$C$79)*'[2]Stages'!$H$80+'[2]Stages'!$E$79)))))))</f>
        <v>419.2</v>
      </c>
      <c r="H16" s="68" t="str">
        <f>IF(F16&lt;='[2]Stages'!$E$74,'[2]Stages'!$B$74,IF(F16&lt;='[2]Stages'!$E$75,'[2]Stages'!$B$75,IF(F16&lt;='[2]Stages'!$E$76,'[2]Stages'!$B$76,IF(F16&lt;='[2]Stages'!$E$77,'[2]Stages'!$B$77,IF(F16&lt;='[2]Stages'!$E$78,'[2]Stages'!$B$78,IF(F16&lt;='[2]Stages'!$E$79,'[2]Stages'!$B$79,IF(F16&lt;='[2]Stages'!$E$80,'[2]Stages'!$B$80)))))))</f>
        <v>Lochkovian</v>
      </c>
      <c r="I16" s="29"/>
      <c r="J16" s="29"/>
      <c r="K16" s="29"/>
      <c r="L16" s="30"/>
      <c r="M16" s="31"/>
      <c r="N16" s="31"/>
      <c r="O16" s="32"/>
      <c r="P16" s="32"/>
      <c r="Q16" s="32"/>
      <c r="R16" s="33"/>
      <c r="AB16" s="34"/>
      <c r="AC16" s="35"/>
      <c r="AD16" s="35"/>
      <c r="AE16" s="35"/>
      <c r="AF16" s="35"/>
      <c r="AG16" s="35"/>
      <c r="AH16" s="36"/>
      <c r="AI16" s="35"/>
      <c r="AJ16" s="35"/>
      <c r="BK16" s="37"/>
      <c r="BL16" s="38"/>
      <c r="BM16" s="38"/>
      <c r="BN16" s="38"/>
      <c r="BO16" s="38"/>
    </row>
    <row r="17" spans="1:67" s="24" customFormat="1" ht="24.75" customHeight="1">
      <c r="A17" s="66" t="s">
        <v>20</v>
      </c>
      <c r="D17" s="40">
        <v>428.2</v>
      </c>
      <c r="E17" s="29"/>
      <c r="F17" s="69">
        <f>IF(D17&lt;=418.7,(D17-'[2]Stages'!$C$80)*'[2]Stages'!$H$81+'[2]Stages'!$E$80,IF(D17&lt;=421.3,(D17-'[2]Stages'!$C$81)*'[2]Stages'!$H$82+'[2]Stages'!$E$81,IF(D17&lt;=422.9,(D17-'[2]Stages'!$C$82)*'[2]Stages'!$H$83+'[2]Stages'!$E$82,IF(D17&lt;=426.2,(D17-'[2]Stages'!$C$83)*'[2]Stages'!$H$84+'[2]Stages'!$E$83,IF(D17&lt;=428.2,(D17-'[2]Stages'!$C$84)*'[2]Stages'!$H$85+'[2]Stages'!$E$84)))))</f>
        <v>433.35</v>
      </c>
      <c r="H17" s="70" t="str">
        <f>IF(F17&lt;='[2]Stages'!$E$81,'[2]Stages'!$B$81,IF(F17&lt;='[2]Stages'!$E$82,'[2]Stages'!$B$82,IF(F17&lt;='[2]Stages'!$E$83,'[2]Stages'!$B$83,IF(F17&lt;='[2]Stages'!$E$84,'[2]Stages'!$B$84,IF(F17&lt;='[2]Stages'!$E$85,'[2]Stages'!$B$85)))))</f>
        <v>Sheinwoodian</v>
      </c>
      <c r="I17" s="29"/>
      <c r="J17" s="29"/>
      <c r="K17" s="29"/>
      <c r="L17" s="30"/>
      <c r="M17" s="31"/>
      <c r="N17" s="31"/>
      <c r="O17" s="32"/>
      <c r="P17" s="32"/>
      <c r="Q17" s="32"/>
      <c r="R17" s="33"/>
      <c r="AB17" s="34"/>
      <c r="AC17" s="35"/>
      <c r="AD17" s="35"/>
      <c r="AE17" s="35"/>
      <c r="AF17" s="35"/>
      <c r="AG17" s="35"/>
      <c r="AH17" s="36"/>
      <c r="AI17" s="35"/>
      <c r="AJ17" s="35"/>
      <c r="BK17" s="37"/>
      <c r="BL17" s="38"/>
      <c r="BM17" s="38"/>
      <c r="BN17" s="38"/>
      <c r="BO17" s="38"/>
    </row>
    <row r="18" spans="1:67" s="24" customFormat="1" ht="12" customHeight="1">
      <c r="A18" s="66" t="s">
        <v>21</v>
      </c>
      <c r="D18" s="40">
        <v>443.7</v>
      </c>
      <c r="E18" s="29"/>
      <c r="F18" s="71">
        <f>IF(D18&lt;=436,(D18-'[2]Stages'!$C$85)*'[2]Stages'!$H$86+'[2]Stages'!$E$85,IF(D18&lt;=439,(D18-'[2]Stages'!$C$86)*'[2]Stages'!$H$87+'[2]Stages'!$E$86,IF(D18&lt;=443.7,(D18-'[2]Stages'!$C$87)*'[2]Stages'!$H$88+'[2]Stages'!$E$87)))</f>
        <v>443.83</v>
      </c>
      <c r="H18" s="72" t="str">
        <f>IF(F18&lt;='[2]Stages'!$E$86,'[2]Stages'!$B$86,IF(F18&lt;='[2]Stages'!$E$87,'[2]Stages'!$B$87,IF(F18&lt;='[2]Stages'!$E$88,'[2]Stages'!$B$88)))</f>
        <v>Rhuddanian</v>
      </c>
      <c r="I18" s="29"/>
      <c r="J18" s="29"/>
      <c r="K18" s="29"/>
      <c r="L18" s="30"/>
      <c r="M18" s="31"/>
      <c r="N18" s="31"/>
      <c r="O18" s="32"/>
      <c r="P18" s="32"/>
      <c r="Q18" s="32"/>
      <c r="R18" s="33"/>
      <c r="AB18" s="34"/>
      <c r="AC18" s="35"/>
      <c r="AD18" s="35"/>
      <c r="AE18" s="35"/>
      <c r="AF18" s="35"/>
      <c r="AG18" s="35"/>
      <c r="AH18" s="36"/>
      <c r="AI18" s="35"/>
      <c r="AJ18" s="35"/>
      <c r="BK18" s="37"/>
      <c r="BL18" s="38"/>
      <c r="BM18" s="38"/>
      <c r="BN18" s="38"/>
      <c r="BO18" s="38"/>
    </row>
    <row r="19" spans="1:67" s="24" customFormat="1" ht="12" customHeight="1">
      <c r="A19" s="66" t="s">
        <v>22</v>
      </c>
      <c r="D19" s="40">
        <v>488.3</v>
      </c>
      <c r="E19" s="29"/>
      <c r="F19" s="73">
        <f>IF(D19&lt;=445.6,(D19-'[2]Stages'!$C$88)*'[2]Stages'!$H$89+'[2]Stages'!$E$88,IF(D19&lt;=455.8,(D19-'[2]Stages'!$C$89)*'[2]Stages'!$H$90+'[2]Stages'!$E$89,IF(D19&lt;=460.9,(D19-'[2]Stages'!$C$90)*'[2]Stages'!$H$91+'[2]Stages'!$E$90,IF(D19&lt;=468.1,(D19-'[2]Stages'!$C$91)*'[2]Stages'!$H$92+'[2]Stages'!$E$91,IF(D19&lt;=471.8,(D19-'[2]Stages'!$C$92)*'[2]Stages'!$H$93+'[2]Stages'!$E$92,IF(D19&lt;=478.6,(D19-'[2]Stages'!$C$93)*'[2]Stages'!$H$94+'[2]Stages'!$E$93,IF(D19&lt;=488.3,(D19-'[2]Stages'!$C$94)*'[2]Stages'!$H$95+'[2]Stages'!$E$94)))))))</f>
        <v>485.37</v>
      </c>
      <c r="H19" s="74" t="str">
        <f>IF(F19&lt;='[2]Stages'!$E$89,'[2]Stages'!$B$89,IF(F19&lt;='[2]Stages'!$E$90,'[2]Stages'!$B$90,IF(F19&lt;='[2]Stages'!$E$91,'[2]Stages'!$B$91,IF(F19&lt;='[2]Stages'!$E$92,'[2]Stages'!$B$92,IF(F19&lt;='[2]Stages'!$E$93,'[2]Stages'!$B$93,IF(F19&lt;='[2]Stages'!$E$94,'[2]Stages'!$B$94,IF(F19&lt;='[2]Stages'!$E$95,'[2]Stages'!$B$95)))))))</f>
        <v>Tremadocian</v>
      </c>
      <c r="I19" s="29"/>
      <c r="J19" s="29"/>
      <c r="K19" s="29"/>
      <c r="L19" s="30"/>
      <c r="M19" s="31"/>
      <c r="N19" s="31"/>
      <c r="O19" s="32"/>
      <c r="P19" s="32"/>
      <c r="Q19" s="32"/>
      <c r="R19" s="33"/>
      <c r="AB19" s="34"/>
      <c r="AC19" s="35"/>
      <c r="AD19" s="35"/>
      <c r="AE19" s="35"/>
      <c r="AF19" s="35"/>
      <c r="AG19" s="35"/>
      <c r="AH19" s="36"/>
      <c r="AI19" s="35"/>
      <c r="AJ19" s="35"/>
      <c r="BK19" s="37"/>
      <c r="BL19" s="38"/>
      <c r="BM19" s="38"/>
      <c r="BN19" s="38"/>
      <c r="BO19" s="38"/>
    </row>
    <row r="20" spans="1:67" s="24" customFormat="1" ht="12" customHeight="1">
      <c r="A20" s="66" t="s">
        <v>23</v>
      </c>
      <c r="D20" s="40">
        <v>506.5</v>
      </c>
      <c r="E20" s="29"/>
      <c r="F20" s="50">
        <f>IF(D20&lt;=492,(D20-'[2]Stages'!$C$95)*'[2]Stages'!$H$96+'[2]Stages'!$E$95,IF(D20&lt;=496,(D20-'[2]Stages'!$C$96)*'[2]Stages'!$H$97+'[2]Stages'!$E$96,IF(D20&lt;=499,(D20-'[2]Stages'!$C$97)*'[2]Stages'!$H$98+'[2]Stages'!$E$97,IF(D20&lt;=503,(D20-'[2]Stages'!$C$98)*'[2]Stages'!$H$99+'[2]Stages'!$E$98,IF(D20&lt;=506.5,(D20-'[2]Stages'!$C$99)*'[2]Stages'!$H$100+'[2]Stages'!$E$99)))))</f>
        <v>504.5</v>
      </c>
      <c r="H20" s="75" t="str">
        <f>IF(F20&lt;='[2]Stages'!$E$96,'[2]Stages'!$B$96,IF(F20&lt;='[2]Stages'!$E$97,'[2]Stages'!$B$97,IF(F20&lt;='[2]Stages'!$E$98,'[2]Stages'!$B$98,IF(F20&lt;='[2]Stages'!$E$99,'[2]Stages'!$B$99,IF(F20&lt;='[2]Stages'!$E$100,'[2]Stages'!$B$100)))))</f>
        <v>Drumian</v>
      </c>
      <c r="I20" s="29"/>
      <c r="J20" s="29"/>
      <c r="K20" s="29"/>
      <c r="L20" s="30"/>
      <c r="M20" s="31"/>
      <c r="N20" s="31"/>
      <c r="O20" s="32"/>
      <c r="P20" s="32"/>
      <c r="Q20" s="32"/>
      <c r="R20" s="33"/>
      <c r="AB20" s="34"/>
      <c r="AC20" s="35"/>
      <c r="AD20" s="35"/>
      <c r="AE20" s="35"/>
      <c r="AF20" s="35"/>
      <c r="AG20" s="35"/>
      <c r="AH20" s="36"/>
      <c r="AI20" s="35"/>
      <c r="AJ20" s="35"/>
      <c r="BK20" s="37"/>
      <c r="BL20" s="38"/>
      <c r="BM20" s="38"/>
      <c r="BN20" s="38"/>
      <c r="BO20" s="38"/>
    </row>
    <row r="21" spans="1:67" s="24" customFormat="1" ht="12" customHeight="1" thickBot="1">
      <c r="A21" s="76" t="s">
        <v>24</v>
      </c>
      <c r="D21" s="77">
        <v>542</v>
      </c>
      <c r="E21" s="78"/>
      <c r="F21" s="79">
        <f>IF(D21&lt;=510,(D21-'[2]Stages'!$C$100)*'[2]Stages'!$H$101+'[2]Stages'!$E$100,IF(D21&lt;=515,(D21-'[2]Stages'!$C$101)*'[2]Stages'!$H$102+'[2]Stages'!$E$101,IF(D21&lt;=521,(D21-'[2]Stages'!$C$102)*'[2]Stages'!$H$103+'[2]Stages'!$E$102,IF(D21&lt;=528,(D21-'[2]Stages'!$C$103)*'[2]Stages'!$H$104+'[2]Stages'!$E$103,IF(D21&lt;=542,(D21-'[2]Stages'!$C$104)*'[2]Stages'!$H$105+'[2]Stages'!$E$104)))))</f>
        <v>541</v>
      </c>
      <c r="H21" s="80" t="str">
        <f>IF(F21&lt;='[2]Stages'!$E$101,'[2]Stages'!$B$101,IF(F21&lt;='[2]Stages'!$E$102,'[2]Stages'!$B$102,IF(F21&lt;='[2]Stages'!$E$103,'[2]Stages'!$B$103,IF(F21&lt;='[2]Stages'!$E$104,'[2]Stages'!$B$104,IF(F21&lt;='[2]Stages'!$E$105,'[2]Stages'!$B$105)))))</f>
        <v>Fortunian</v>
      </c>
      <c r="I21" s="29"/>
      <c r="J21" s="29"/>
      <c r="K21" s="29"/>
      <c r="L21" s="30"/>
      <c r="M21" s="31"/>
      <c r="N21" s="31"/>
      <c r="O21" s="32"/>
      <c r="P21" s="32"/>
      <c r="Q21" s="32"/>
      <c r="R21" s="33"/>
      <c r="AB21" s="34"/>
      <c r="AC21" s="35"/>
      <c r="AD21" s="35"/>
      <c r="AE21" s="35"/>
      <c r="AF21" s="35"/>
      <c r="AG21" s="35"/>
      <c r="AH21" s="36"/>
      <c r="AI21" s="35"/>
      <c r="AJ21" s="35"/>
      <c r="BK21" s="37"/>
      <c r="BL21" s="38"/>
      <c r="BM21" s="38"/>
      <c r="BN21" s="38"/>
      <c r="BO21" s="38"/>
    </row>
    <row r="22" spans="1:79" s="98" customFormat="1" ht="49.5" customHeight="1">
      <c r="A22" s="81" t="s">
        <v>25</v>
      </c>
      <c r="B22" s="82" t="s">
        <v>26</v>
      </c>
      <c r="C22" s="83" t="s">
        <v>27</v>
      </c>
      <c r="D22" s="84" t="s">
        <v>28</v>
      </c>
      <c r="E22" s="85" t="s">
        <v>29</v>
      </c>
      <c r="F22" s="86" t="s">
        <v>30</v>
      </c>
      <c r="G22" s="83" t="s">
        <v>1</v>
      </c>
      <c r="H22" s="83" t="s">
        <v>31</v>
      </c>
      <c r="I22" s="83" t="s">
        <v>32</v>
      </c>
      <c r="J22" s="83" t="s">
        <v>33</v>
      </c>
      <c r="K22" s="83" t="s">
        <v>34</v>
      </c>
      <c r="L22" s="83" t="s">
        <v>35</v>
      </c>
      <c r="M22" s="83" t="s">
        <v>36</v>
      </c>
      <c r="N22" s="83" t="s">
        <v>37</v>
      </c>
      <c r="O22" s="83" t="s">
        <v>38</v>
      </c>
      <c r="P22" s="83" t="s">
        <v>39</v>
      </c>
      <c r="Q22" s="83" t="s">
        <v>40</v>
      </c>
      <c r="R22" s="83" t="s">
        <v>41</v>
      </c>
      <c r="S22" s="87" t="s">
        <v>42</v>
      </c>
      <c r="T22" s="87" t="s">
        <v>43</v>
      </c>
      <c r="U22" s="83" t="s">
        <v>44</v>
      </c>
      <c r="V22" s="82" t="s">
        <v>45</v>
      </c>
      <c r="W22" s="83" t="s">
        <v>46</v>
      </c>
      <c r="X22" s="88" t="s">
        <v>47</v>
      </c>
      <c r="Y22" s="88" t="s">
        <v>48</v>
      </c>
      <c r="Z22" s="89" t="s">
        <v>49</v>
      </c>
      <c r="AA22" s="83" t="s">
        <v>50</v>
      </c>
      <c r="AB22" s="83" t="s">
        <v>51</v>
      </c>
      <c r="AC22" s="82" t="s">
        <v>52</v>
      </c>
      <c r="AD22" s="82" t="s">
        <v>53</v>
      </c>
      <c r="AE22" s="82" t="s">
        <v>54</v>
      </c>
      <c r="AF22" s="82"/>
      <c r="AG22" s="82" t="s">
        <v>55</v>
      </c>
      <c r="AH22" s="82" t="s">
        <v>56</v>
      </c>
      <c r="AI22" s="82" t="s">
        <v>57</v>
      </c>
      <c r="AJ22" s="82" t="s">
        <v>58</v>
      </c>
      <c r="AK22" s="90" t="s">
        <v>59</v>
      </c>
      <c r="AL22" s="90" t="s">
        <v>60</v>
      </c>
      <c r="AM22" s="83" t="s">
        <v>61</v>
      </c>
      <c r="AN22" s="83" t="s">
        <v>62</v>
      </c>
      <c r="AO22" s="86" t="s">
        <v>63</v>
      </c>
      <c r="AP22" s="83" t="s">
        <v>64</v>
      </c>
      <c r="AQ22" s="86" t="s">
        <v>65</v>
      </c>
      <c r="AR22" s="86" t="s">
        <v>66</v>
      </c>
      <c r="AS22" s="86" t="s">
        <v>67</v>
      </c>
      <c r="AT22" s="83" t="s">
        <v>68</v>
      </c>
      <c r="AU22" s="83" t="s">
        <v>69</v>
      </c>
      <c r="AV22" s="83" t="s">
        <v>70</v>
      </c>
      <c r="AW22" s="83" t="s">
        <v>71</v>
      </c>
      <c r="AX22" s="83" t="s">
        <v>28</v>
      </c>
      <c r="AY22" s="82" t="s">
        <v>55</v>
      </c>
      <c r="AZ22" s="91" t="s">
        <v>72</v>
      </c>
      <c r="BA22" s="92" t="s">
        <v>73</v>
      </c>
      <c r="BB22" s="92" t="s">
        <v>74</v>
      </c>
      <c r="BC22" s="93" t="s">
        <v>75</v>
      </c>
      <c r="BD22" s="94" t="s">
        <v>76</v>
      </c>
      <c r="BE22" s="85" t="s">
        <v>72</v>
      </c>
      <c r="BF22" s="95" t="s">
        <v>77</v>
      </c>
      <c r="BG22" s="95" t="s">
        <v>74</v>
      </c>
      <c r="BH22" s="85" t="s">
        <v>78</v>
      </c>
      <c r="BI22" s="95" t="s">
        <v>79</v>
      </c>
      <c r="BJ22" s="85" t="s">
        <v>75</v>
      </c>
      <c r="BK22" s="96"/>
      <c r="BL22" s="96"/>
      <c r="BM22" s="96"/>
      <c r="BN22" s="96"/>
      <c r="BO22" s="96"/>
      <c r="BP22" s="97"/>
      <c r="BQ22" s="97"/>
      <c r="BR22" s="97"/>
      <c r="BS22" s="97"/>
      <c r="BT22" s="97"/>
      <c r="BU22" s="97"/>
      <c r="BV22" s="97"/>
      <c r="BW22" s="97"/>
      <c r="BX22" s="97"/>
      <c r="BY22" s="97"/>
      <c r="BZ22" s="97"/>
      <c r="CA22" s="97"/>
    </row>
    <row r="23" spans="1:70" ht="12.75">
      <c r="A23" s="99" t="s">
        <v>80</v>
      </c>
      <c r="B23" s="100"/>
      <c r="C23" s="101"/>
      <c r="D23" s="102">
        <v>0</v>
      </c>
      <c r="E23" s="103"/>
      <c r="F23" s="104">
        <f>IF(D23&lt;=0.0117,(D23-'[2]Stages'!$C$5)*'[2]Stages'!$H$6+'[2]Stages'!$E$5,IF(D23&lt;=0.126,(D23-'[2]Stages'!$C$6)*'[2]Stages'!$H$7+'[2]Stages'!$E$6,IF(D23&lt;=0.781,(D23-'[2]Stages'!$C$7)*'[2]Stages'!$H$8+'[2]Stages'!$E$7,IF(D23&lt;=1.806,(D23-'[2]Stages'!$C$8)*'[2]Stages'!$H$9+'[2]Stages'!$E$8,IF(D23&lt;=2.588,(D23-'[2]Stages'!$C$9)*'[2]Stages'!$H$10+'[2]Stages'!$E$9)))))</f>
        <v>0</v>
      </c>
      <c r="G23" s="101" t="s">
        <v>81</v>
      </c>
      <c r="H23" s="101"/>
      <c r="I23" s="101"/>
      <c r="J23" s="101"/>
      <c r="K23" s="101"/>
      <c r="L23" s="101"/>
      <c r="M23" s="101"/>
      <c r="N23" s="101"/>
      <c r="O23" s="101"/>
      <c r="P23" s="101"/>
      <c r="Q23" s="101" t="s">
        <v>82</v>
      </c>
      <c r="R23" s="101" t="s">
        <v>83</v>
      </c>
      <c r="S23" s="101"/>
      <c r="T23" s="101"/>
      <c r="U23" s="105"/>
      <c r="V23" s="100"/>
      <c r="W23" s="101" t="s">
        <v>84</v>
      </c>
      <c r="X23" s="101"/>
      <c r="Y23" s="101"/>
      <c r="Z23" s="101">
        <v>73</v>
      </c>
      <c r="AA23" s="101" t="s">
        <v>85</v>
      </c>
      <c r="AB23" s="18">
        <v>22.6</v>
      </c>
      <c r="AC23" s="100">
        <v>20.9</v>
      </c>
      <c r="AD23" s="100">
        <v>20.9</v>
      </c>
      <c r="AE23" s="100"/>
      <c r="AF23" s="100"/>
      <c r="AG23" s="100">
        <v>20.9</v>
      </c>
      <c r="AH23" s="106">
        <f>AG23+(22.6-AB23)</f>
        <v>20.9</v>
      </c>
      <c r="AI23" s="100"/>
      <c r="AJ23" s="100"/>
      <c r="AK23" s="101"/>
      <c r="AL23" s="101"/>
      <c r="AM23" s="101" t="s">
        <v>86</v>
      </c>
      <c r="AN23" s="101" t="s">
        <v>87</v>
      </c>
      <c r="AO23" s="100">
        <v>65</v>
      </c>
      <c r="AP23" s="101"/>
      <c r="AQ23" s="100">
        <v>1583</v>
      </c>
      <c r="AR23" s="100">
        <v>1599</v>
      </c>
      <c r="AS23" s="100">
        <v>2001</v>
      </c>
      <c r="AT23" s="101"/>
      <c r="AU23" s="101"/>
      <c r="AV23" s="101"/>
      <c r="AW23" s="101" t="s">
        <v>88</v>
      </c>
      <c r="AX23" s="105">
        <v>0</v>
      </c>
      <c r="AY23" s="105">
        <v>22.7</v>
      </c>
      <c r="AZ23" s="107"/>
      <c r="BA23" s="108"/>
      <c r="BB23" s="108"/>
      <c r="BC23" s="109"/>
      <c r="BD23" s="101"/>
      <c r="BE23" s="110">
        <v>2</v>
      </c>
      <c r="BF23" s="111">
        <f>AVERAGE(AH23:AH82)</f>
        <v>22.49833333333334</v>
      </c>
      <c r="BG23" s="111">
        <f>STDEV(AH23:AH82)</f>
        <v>0.534723646878529</v>
      </c>
      <c r="BH23" s="111">
        <f>BF23-BG23</f>
        <v>21.96360968645481</v>
      </c>
      <c r="BI23" s="111">
        <f>BF23+BG23</f>
        <v>23.033056980211867</v>
      </c>
      <c r="BJ23" s="108">
        <v>65</v>
      </c>
      <c r="BK23" s="112"/>
      <c r="BL23" s="113"/>
      <c r="BM23" s="113"/>
      <c r="BN23" s="113"/>
      <c r="BO23" s="113"/>
      <c r="BP23" s="101"/>
      <c r="BQ23" s="101"/>
      <c r="BR23" s="101"/>
    </row>
    <row r="24" spans="1:70" ht="12.75">
      <c r="A24" s="99" t="s">
        <v>89</v>
      </c>
      <c r="B24" s="100"/>
      <c r="C24" s="101"/>
      <c r="D24" s="102">
        <v>0</v>
      </c>
      <c r="E24" s="103"/>
      <c r="F24" s="104">
        <f>IF(D24&lt;=0.0117,(D24-'[2]Stages'!$C$5)*'[2]Stages'!$H$6+'[2]Stages'!$E$5,IF(D24&lt;=0.126,(D24-'[2]Stages'!$C$6)*'[2]Stages'!$H$7+'[2]Stages'!$E$6,IF(D24&lt;=0.781,(D24-'[2]Stages'!$C$7)*'[2]Stages'!$H$8+'[2]Stages'!$E$7,IF(D24&lt;=1.806,(D24-'[2]Stages'!$C$8)*'[2]Stages'!$H$9+'[2]Stages'!$E$8,IF(D24&lt;=2.588,(D24-'[2]Stages'!$C$9)*'[2]Stages'!$H$10+'[2]Stages'!$E$9)))))</f>
        <v>0</v>
      </c>
      <c r="G24" s="101" t="s">
        <v>81</v>
      </c>
      <c r="H24" s="101"/>
      <c r="I24" s="101"/>
      <c r="J24" s="101"/>
      <c r="K24" s="101"/>
      <c r="L24" s="101"/>
      <c r="M24" s="101"/>
      <c r="N24" s="101"/>
      <c r="O24" s="101"/>
      <c r="P24" s="101"/>
      <c r="Q24" s="101" t="s">
        <v>82</v>
      </c>
      <c r="R24" s="101" t="s">
        <v>83</v>
      </c>
      <c r="S24" s="101"/>
      <c r="T24" s="101"/>
      <c r="U24" s="105"/>
      <c r="V24" s="100"/>
      <c r="W24" s="101" t="s">
        <v>84</v>
      </c>
      <c r="X24" s="101"/>
      <c r="Y24" s="101"/>
      <c r="Z24" s="101">
        <v>73</v>
      </c>
      <c r="AA24" s="101" t="s">
        <v>90</v>
      </c>
      <c r="AB24" s="18">
        <v>22.6</v>
      </c>
      <c r="AC24" s="100">
        <v>21.4</v>
      </c>
      <c r="AD24" s="100">
        <v>21.4</v>
      </c>
      <c r="AE24" s="100"/>
      <c r="AF24" s="100"/>
      <c r="AG24" s="100">
        <v>21.4</v>
      </c>
      <c r="AH24" s="106">
        <f aca="true" t="shared" si="0" ref="AH24:AH82">AG24+(22.6-AB24)</f>
        <v>21.4</v>
      </c>
      <c r="AI24" s="100"/>
      <c r="AJ24" s="100"/>
      <c r="AK24" s="101"/>
      <c r="AL24" s="101"/>
      <c r="AM24" s="101" t="s">
        <v>86</v>
      </c>
      <c r="AN24" s="101" t="s">
        <v>87</v>
      </c>
      <c r="AO24" s="100">
        <v>65</v>
      </c>
      <c r="AP24" s="101"/>
      <c r="AQ24" s="100">
        <v>1583</v>
      </c>
      <c r="AR24" s="100">
        <v>1599</v>
      </c>
      <c r="AS24" s="100">
        <v>2001</v>
      </c>
      <c r="AT24" s="101"/>
      <c r="AU24" s="101"/>
      <c r="AV24" s="101"/>
      <c r="AW24" s="101" t="s">
        <v>88</v>
      </c>
      <c r="AX24" s="105">
        <v>0</v>
      </c>
      <c r="AY24" s="105">
        <v>22.7</v>
      </c>
      <c r="AZ24" s="107"/>
      <c r="BA24" s="108"/>
      <c r="BB24" s="108"/>
      <c r="BC24" s="109"/>
      <c r="BD24" s="101"/>
      <c r="BE24" s="101">
        <v>16</v>
      </c>
      <c r="BF24" s="108">
        <v>21.041666666666664</v>
      </c>
      <c r="BG24" s="108">
        <v>0.5501377238033356</v>
      </c>
      <c r="BH24" s="101">
        <v>20.49152894286333</v>
      </c>
      <c r="BI24" s="108">
        <v>21.59180439047</v>
      </c>
      <c r="BJ24" s="108">
        <v>12</v>
      </c>
      <c r="BK24" s="112"/>
      <c r="BL24" s="113"/>
      <c r="BM24" s="113"/>
      <c r="BN24" s="113"/>
      <c r="BO24" s="113"/>
      <c r="BP24" s="101"/>
      <c r="BQ24" s="101"/>
      <c r="BR24" s="101"/>
    </row>
    <row r="25" spans="1:70" ht="12.75">
      <c r="A25" s="99" t="s">
        <v>91</v>
      </c>
      <c r="B25" s="100"/>
      <c r="C25" s="101"/>
      <c r="D25" s="102">
        <v>0</v>
      </c>
      <c r="E25" s="103"/>
      <c r="F25" s="104">
        <f>IF(D25&lt;=0.0117,(D25-'[2]Stages'!$C$5)*'[2]Stages'!$H$6+'[2]Stages'!$E$5,IF(D25&lt;=0.126,(D25-'[2]Stages'!$C$6)*'[2]Stages'!$H$7+'[2]Stages'!$E$6,IF(D25&lt;=0.781,(D25-'[2]Stages'!$C$7)*'[2]Stages'!$H$8+'[2]Stages'!$E$7,IF(D25&lt;=1.806,(D25-'[2]Stages'!$C$8)*'[2]Stages'!$H$9+'[2]Stages'!$E$8,IF(D25&lt;=2.588,(D25-'[2]Stages'!$C$9)*'[2]Stages'!$H$10+'[2]Stages'!$E$9)))))</f>
        <v>0</v>
      </c>
      <c r="G25" s="101" t="s">
        <v>81</v>
      </c>
      <c r="H25" s="101"/>
      <c r="I25" s="101"/>
      <c r="J25" s="101"/>
      <c r="K25" s="101"/>
      <c r="L25" s="101"/>
      <c r="M25" s="101"/>
      <c r="N25" s="101"/>
      <c r="O25" s="101"/>
      <c r="P25" s="101"/>
      <c r="Q25" s="101" t="s">
        <v>82</v>
      </c>
      <c r="R25" s="101" t="s">
        <v>83</v>
      </c>
      <c r="S25" s="101"/>
      <c r="T25" s="101"/>
      <c r="U25" s="105"/>
      <c r="V25" s="100"/>
      <c r="W25" s="101" t="s">
        <v>84</v>
      </c>
      <c r="X25" s="101"/>
      <c r="Y25" s="101"/>
      <c r="Z25" s="101">
        <v>77</v>
      </c>
      <c r="AA25" s="101" t="s">
        <v>92</v>
      </c>
      <c r="AB25" s="18">
        <v>22.6</v>
      </c>
      <c r="AC25" s="100">
        <v>21.5</v>
      </c>
      <c r="AD25" s="100">
        <v>21.5</v>
      </c>
      <c r="AE25" s="100"/>
      <c r="AF25" s="100"/>
      <c r="AG25" s="100">
        <v>21.5</v>
      </c>
      <c r="AH25" s="106">
        <f t="shared" si="0"/>
        <v>21.5</v>
      </c>
      <c r="AI25" s="100"/>
      <c r="AJ25" s="100"/>
      <c r="AK25" s="101"/>
      <c r="AL25" s="101"/>
      <c r="AM25" s="101" t="s">
        <v>86</v>
      </c>
      <c r="AN25" s="101" t="s">
        <v>87</v>
      </c>
      <c r="AO25" s="100">
        <v>65</v>
      </c>
      <c r="AP25" s="101"/>
      <c r="AQ25" s="100">
        <v>1583</v>
      </c>
      <c r="AR25" s="100">
        <v>1599</v>
      </c>
      <c r="AS25" s="100">
        <v>2001</v>
      </c>
      <c r="AT25" s="101"/>
      <c r="AU25" s="101"/>
      <c r="AV25" s="101"/>
      <c r="AW25" s="101" t="s">
        <v>88</v>
      </c>
      <c r="AX25" s="105">
        <v>0</v>
      </c>
      <c r="AY25" s="105">
        <v>20.9</v>
      </c>
      <c r="AZ25" s="107"/>
      <c r="BA25" s="108"/>
      <c r="BB25" s="108"/>
      <c r="BC25" s="109"/>
      <c r="BD25" s="101"/>
      <c r="BE25" s="101">
        <v>18</v>
      </c>
      <c r="BF25" s="108">
        <v>21.041666666666664</v>
      </c>
      <c r="BG25" s="108">
        <v>0.5501377238033356</v>
      </c>
      <c r="BH25" s="101">
        <v>20.49152894286333</v>
      </c>
      <c r="BI25" s="108">
        <v>21.59180439047</v>
      </c>
      <c r="BJ25" s="108">
        <v>12</v>
      </c>
      <c r="BK25" s="112"/>
      <c r="BL25" s="113"/>
      <c r="BM25" s="113"/>
      <c r="BN25" s="113"/>
      <c r="BO25" s="113"/>
      <c r="BP25" s="101"/>
      <c r="BQ25" s="101"/>
      <c r="BR25" s="101"/>
    </row>
    <row r="26" spans="1:70" ht="12.75">
      <c r="A26" s="99" t="s">
        <v>93</v>
      </c>
      <c r="B26" s="100"/>
      <c r="C26" s="101"/>
      <c r="D26" s="102">
        <v>0</v>
      </c>
      <c r="E26" s="103"/>
      <c r="F26" s="104">
        <f>IF(D26&lt;=0.0117,(D26-'[2]Stages'!$C$5)*'[2]Stages'!$H$6+'[2]Stages'!$E$5,IF(D26&lt;=0.126,(D26-'[2]Stages'!$C$6)*'[2]Stages'!$H$7+'[2]Stages'!$E$6,IF(D26&lt;=0.781,(D26-'[2]Stages'!$C$7)*'[2]Stages'!$H$8+'[2]Stages'!$E$7,IF(D26&lt;=1.806,(D26-'[2]Stages'!$C$8)*'[2]Stages'!$H$9+'[2]Stages'!$E$8,IF(D26&lt;=2.588,(D26-'[2]Stages'!$C$9)*'[2]Stages'!$H$10+'[2]Stages'!$E$9)))))</f>
        <v>0</v>
      </c>
      <c r="G26" s="101" t="s">
        <v>81</v>
      </c>
      <c r="H26" s="101"/>
      <c r="I26" s="101"/>
      <c r="J26" s="101"/>
      <c r="K26" s="101"/>
      <c r="L26" s="101"/>
      <c r="M26" s="101"/>
      <c r="N26" s="101"/>
      <c r="O26" s="101"/>
      <c r="P26" s="101"/>
      <c r="Q26" s="101" t="s">
        <v>82</v>
      </c>
      <c r="R26" s="101" t="s">
        <v>83</v>
      </c>
      <c r="S26" s="101"/>
      <c r="T26" s="101"/>
      <c r="U26" s="105"/>
      <c r="V26" s="100"/>
      <c r="W26" s="101" t="s">
        <v>94</v>
      </c>
      <c r="X26" s="101"/>
      <c r="Y26" s="101"/>
      <c r="Z26" s="101">
        <v>80</v>
      </c>
      <c r="AA26" s="101" t="s">
        <v>95</v>
      </c>
      <c r="AB26" s="18">
        <v>22.6</v>
      </c>
      <c r="AC26" s="100">
        <v>21.5</v>
      </c>
      <c r="AD26" s="100">
        <v>21.5</v>
      </c>
      <c r="AE26" s="100"/>
      <c r="AF26" s="100"/>
      <c r="AG26" s="100">
        <v>21.5</v>
      </c>
      <c r="AH26" s="106">
        <f t="shared" si="0"/>
        <v>21.5</v>
      </c>
      <c r="AI26" s="100"/>
      <c r="AJ26" s="100"/>
      <c r="AK26" s="101"/>
      <c r="AL26" s="101"/>
      <c r="AM26" s="101" t="s">
        <v>86</v>
      </c>
      <c r="AN26" s="101" t="s">
        <v>87</v>
      </c>
      <c r="AO26" s="100">
        <v>65</v>
      </c>
      <c r="AP26" s="101"/>
      <c r="AQ26" s="100">
        <v>1583</v>
      </c>
      <c r="AR26" s="100">
        <v>1599</v>
      </c>
      <c r="AS26" s="100">
        <v>2001</v>
      </c>
      <c r="AT26" s="101"/>
      <c r="AU26" s="101"/>
      <c r="AV26" s="101"/>
      <c r="AW26" s="101" t="s">
        <v>88</v>
      </c>
      <c r="AX26" s="105">
        <v>0</v>
      </c>
      <c r="AY26" s="105">
        <v>22</v>
      </c>
      <c r="AZ26" s="107"/>
      <c r="BA26" s="108"/>
      <c r="BB26" s="108"/>
      <c r="BC26" s="109"/>
      <c r="BD26" s="101"/>
      <c r="BE26" s="114">
        <v>20</v>
      </c>
      <c r="BF26" s="115">
        <v>20.0875</v>
      </c>
      <c r="BG26" s="115">
        <v>0.49407200169321736</v>
      </c>
      <c r="BH26" s="114">
        <v>19.59342799830678</v>
      </c>
      <c r="BI26" s="115">
        <v>20.581572001693218</v>
      </c>
      <c r="BJ26" s="108">
        <v>8</v>
      </c>
      <c r="BK26" s="112"/>
      <c r="BL26" s="113"/>
      <c r="BM26" s="113"/>
      <c r="BN26" s="113"/>
      <c r="BO26" s="113"/>
      <c r="BP26" s="101"/>
      <c r="BQ26" s="101"/>
      <c r="BR26" s="101"/>
    </row>
    <row r="27" spans="1:70" ht="12.75">
      <c r="A27" s="99" t="s">
        <v>96</v>
      </c>
      <c r="B27" s="100"/>
      <c r="C27" s="101"/>
      <c r="D27" s="102">
        <v>0</v>
      </c>
      <c r="E27" s="103"/>
      <c r="F27" s="104">
        <f>IF(D27&lt;=0.0117,(D27-'[2]Stages'!$C$5)*'[2]Stages'!$H$6+'[2]Stages'!$E$5,IF(D27&lt;=0.126,(D27-'[2]Stages'!$C$6)*'[2]Stages'!$H$7+'[2]Stages'!$E$6,IF(D27&lt;=0.781,(D27-'[2]Stages'!$C$7)*'[2]Stages'!$H$8+'[2]Stages'!$E$7,IF(D27&lt;=1.806,(D27-'[2]Stages'!$C$8)*'[2]Stages'!$H$9+'[2]Stages'!$E$8,IF(D27&lt;=2.588,(D27-'[2]Stages'!$C$9)*'[2]Stages'!$H$10+'[2]Stages'!$E$9)))))</f>
        <v>0</v>
      </c>
      <c r="G27" s="101" t="s">
        <v>81</v>
      </c>
      <c r="H27" s="101"/>
      <c r="I27" s="101"/>
      <c r="J27" s="101"/>
      <c r="K27" s="101"/>
      <c r="L27" s="101"/>
      <c r="M27" s="101"/>
      <c r="N27" s="101"/>
      <c r="O27" s="101"/>
      <c r="P27" s="101"/>
      <c r="Q27" s="101" t="s">
        <v>82</v>
      </c>
      <c r="R27" s="101" t="s">
        <v>83</v>
      </c>
      <c r="S27" s="101"/>
      <c r="T27" s="101"/>
      <c r="U27" s="105"/>
      <c r="V27" s="100"/>
      <c r="W27" s="101" t="s">
        <v>97</v>
      </c>
      <c r="X27" s="101"/>
      <c r="Y27" s="101"/>
      <c r="Z27" s="101">
        <v>72</v>
      </c>
      <c r="AA27" s="101" t="s">
        <v>98</v>
      </c>
      <c r="AB27" s="18">
        <v>22.6</v>
      </c>
      <c r="AC27" s="100">
        <v>21.5</v>
      </c>
      <c r="AD27" s="100">
        <v>21.5</v>
      </c>
      <c r="AE27" s="100"/>
      <c r="AF27" s="100"/>
      <c r="AG27" s="100">
        <v>21.5</v>
      </c>
      <c r="AH27" s="106">
        <f t="shared" si="0"/>
        <v>21.5</v>
      </c>
      <c r="AI27" s="116"/>
      <c r="AJ27" s="116"/>
      <c r="AK27" s="101"/>
      <c r="AL27" s="101"/>
      <c r="AM27" s="101" t="s">
        <v>86</v>
      </c>
      <c r="AN27" s="101" t="s">
        <v>87</v>
      </c>
      <c r="AO27" s="100">
        <v>65</v>
      </c>
      <c r="AP27" s="101"/>
      <c r="AQ27" s="100">
        <v>1583</v>
      </c>
      <c r="AR27" s="100">
        <v>1599</v>
      </c>
      <c r="AS27" s="100">
        <v>2001</v>
      </c>
      <c r="AT27" s="101"/>
      <c r="AU27" s="101"/>
      <c r="AV27" s="101"/>
      <c r="AW27" s="101" t="s">
        <v>88</v>
      </c>
      <c r="AX27" s="117">
        <v>0</v>
      </c>
      <c r="AY27" s="117">
        <v>24.1</v>
      </c>
      <c r="AZ27" s="118"/>
      <c r="BA27" s="108"/>
      <c r="BB27" s="108"/>
      <c r="BC27" s="109"/>
      <c r="BD27" s="101"/>
      <c r="BE27" s="114">
        <v>22</v>
      </c>
      <c r="BF27" s="115">
        <v>20.0875</v>
      </c>
      <c r="BG27" s="115">
        <v>0.49407200169321736</v>
      </c>
      <c r="BH27" s="114">
        <v>19.59342799830678</v>
      </c>
      <c r="BI27" s="115">
        <v>20.581572001693218</v>
      </c>
      <c r="BJ27" s="108">
        <v>8</v>
      </c>
      <c r="BK27" s="112"/>
      <c r="BL27" s="113"/>
      <c r="BM27" s="113"/>
      <c r="BN27" s="113"/>
      <c r="BO27" s="113"/>
      <c r="BP27" s="101"/>
      <c r="BQ27" s="101"/>
      <c r="BR27" s="101"/>
    </row>
    <row r="28" spans="1:70" ht="12.75">
      <c r="A28" s="99" t="s">
        <v>99</v>
      </c>
      <c r="B28" s="100"/>
      <c r="C28" s="101"/>
      <c r="D28" s="102">
        <v>0</v>
      </c>
      <c r="E28" s="103"/>
      <c r="F28" s="104">
        <f>IF(D28&lt;=0.0117,(D28-'[2]Stages'!$C$5)*'[2]Stages'!$H$6+'[2]Stages'!$E$5,IF(D28&lt;=0.126,(D28-'[2]Stages'!$C$6)*'[2]Stages'!$H$7+'[2]Stages'!$E$6,IF(D28&lt;=0.781,(D28-'[2]Stages'!$C$7)*'[2]Stages'!$H$8+'[2]Stages'!$E$7,IF(D28&lt;=1.806,(D28-'[2]Stages'!$C$8)*'[2]Stages'!$H$9+'[2]Stages'!$E$8,IF(D28&lt;=2.588,(D28-'[2]Stages'!$C$9)*'[2]Stages'!$H$10+'[2]Stages'!$E$9)))))</f>
        <v>0</v>
      </c>
      <c r="G28" s="101" t="s">
        <v>81</v>
      </c>
      <c r="H28" s="101"/>
      <c r="I28" s="101"/>
      <c r="J28" s="101"/>
      <c r="K28" s="101"/>
      <c r="L28" s="101"/>
      <c r="M28" s="101"/>
      <c r="N28" s="101"/>
      <c r="O28" s="101"/>
      <c r="P28" s="101"/>
      <c r="Q28" s="101" t="s">
        <v>82</v>
      </c>
      <c r="R28" s="101" t="s">
        <v>83</v>
      </c>
      <c r="S28" s="101"/>
      <c r="T28" s="101"/>
      <c r="U28" s="105"/>
      <c r="V28" s="100"/>
      <c r="W28" s="101" t="s">
        <v>84</v>
      </c>
      <c r="X28" s="101"/>
      <c r="Y28" s="101"/>
      <c r="Z28" s="101">
        <v>82</v>
      </c>
      <c r="AA28" s="101" t="s">
        <v>100</v>
      </c>
      <c r="AB28" s="18">
        <v>22.6</v>
      </c>
      <c r="AC28" s="100">
        <v>21.6</v>
      </c>
      <c r="AD28" s="100">
        <v>21.6</v>
      </c>
      <c r="AE28" s="100"/>
      <c r="AF28" s="100"/>
      <c r="AG28" s="100">
        <v>21.6</v>
      </c>
      <c r="AH28" s="106">
        <f t="shared" si="0"/>
        <v>21.6</v>
      </c>
      <c r="AI28" s="100"/>
      <c r="AJ28" s="100"/>
      <c r="AK28" s="101"/>
      <c r="AL28" s="101"/>
      <c r="AM28" s="101" t="s">
        <v>86</v>
      </c>
      <c r="AN28" s="101" t="s">
        <v>87</v>
      </c>
      <c r="AO28" s="100">
        <v>65</v>
      </c>
      <c r="AP28" s="101"/>
      <c r="AQ28" s="100">
        <v>1583</v>
      </c>
      <c r="AR28" s="100">
        <v>1599</v>
      </c>
      <c r="AS28" s="100">
        <v>2001</v>
      </c>
      <c r="AT28" s="101"/>
      <c r="AU28" s="101"/>
      <c r="AV28" s="101"/>
      <c r="AW28" s="101" t="s">
        <v>88</v>
      </c>
      <c r="AX28" s="105">
        <v>0</v>
      </c>
      <c r="AY28" s="105">
        <v>22.7</v>
      </c>
      <c r="AZ28" s="107"/>
      <c r="BA28" s="108"/>
      <c r="BB28" s="108"/>
      <c r="BC28" s="109"/>
      <c r="BD28" s="101"/>
      <c r="BE28" s="114"/>
      <c r="BF28" s="115"/>
      <c r="BG28" s="115"/>
      <c r="BH28" s="114"/>
      <c r="BI28" s="115"/>
      <c r="BJ28" s="108"/>
      <c r="BK28" s="112"/>
      <c r="BL28" s="113"/>
      <c r="BM28" s="113"/>
      <c r="BN28" s="113"/>
      <c r="BO28" s="113"/>
      <c r="BP28" s="101"/>
      <c r="BQ28" s="101"/>
      <c r="BR28" s="101"/>
    </row>
    <row r="29" spans="1:70" ht="12.75">
      <c r="A29" s="99" t="s">
        <v>101</v>
      </c>
      <c r="B29" s="100"/>
      <c r="C29" s="101"/>
      <c r="D29" s="102">
        <v>0</v>
      </c>
      <c r="E29" s="103"/>
      <c r="F29" s="104">
        <f>IF(D29&lt;=0.0117,(D29-'[2]Stages'!$C$5)*'[2]Stages'!$H$6+'[2]Stages'!$E$5,IF(D29&lt;=0.126,(D29-'[2]Stages'!$C$6)*'[2]Stages'!$H$7+'[2]Stages'!$E$6,IF(D29&lt;=0.781,(D29-'[2]Stages'!$C$7)*'[2]Stages'!$H$8+'[2]Stages'!$E$7,IF(D29&lt;=1.806,(D29-'[2]Stages'!$C$8)*'[2]Stages'!$H$9+'[2]Stages'!$E$8,IF(D29&lt;=2.588,(D29-'[2]Stages'!$C$9)*'[2]Stages'!$H$10+'[2]Stages'!$E$9)))))</f>
        <v>0</v>
      </c>
      <c r="G29" s="101" t="s">
        <v>81</v>
      </c>
      <c r="H29" s="101"/>
      <c r="I29" s="101"/>
      <c r="J29" s="101"/>
      <c r="K29" s="101"/>
      <c r="L29" s="101"/>
      <c r="M29" s="101"/>
      <c r="N29" s="101"/>
      <c r="O29" s="101"/>
      <c r="P29" s="101"/>
      <c r="Q29" s="101" t="s">
        <v>82</v>
      </c>
      <c r="R29" s="101" t="s">
        <v>83</v>
      </c>
      <c r="S29" s="101"/>
      <c r="T29" s="101"/>
      <c r="U29" s="105"/>
      <c r="V29" s="100"/>
      <c r="W29" s="101" t="s">
        <v>94</v>
      </c>
      <c r="X29" s="101"/>
      <c r="Y29" s="101"/>
      <c r="Z29" s="101">
        <v>85</v>
      </c>
      <c r="AA29" s="101" t="s">
        <v>102</v>
      </c>
      <c r="AB29" s="18">
        <v>22.6</v>
      </c>
      <c r="AC29" s="100">
        <v>21.7</v>
      </c>
      <c r="AD29" s="100">
        <v>21.7</v>
      </c>
      <c r="AE29" s="100"/>
      <c r="AF29" s="100"/>
      <c r="AG29" s="100">
        <v>21.7</v>
      </c>
      <c r="AH29" s="106">
        <f t="shared" si="0"/>
        <v>21.7</v>
      </c>
      <c r="AI29" s="100"/>
      <c r="AJ29" s="100"/>
      <c r="AK29" s="101"/>
      <c r="AL29" s="101"/>
      <c r="AM29" s="101" t="s">
        <v>86</v>
      </c>
      <c r="AN29" s="101" t="s">
        <v>87</v>
      </c>
      <c r="AO29" s="100">
        <v>65</v>
      </c>
      <c r="AP29" s="101"/>
      <c r="AQ29" s="100">
        <v>1583</v>
      </c>
      <c r="AR29" s="100">
        <v>1599</v>
      </c>
      <c r="AS29" s="100">
        <v>2001</v>
      </c>
      <c r="AT29" s="101"/>
      <c r="AU29" s="101"/>
      <c r="AV29" s="101"/>
      <c r="AW29" s="101" t="s">
        <v>88</v>
      </c>
      <c r="AX29" s="105">
        <v>0</v>
      </c>
      <c r="AY29" s="105">
        <v>22.1</v>
      </c>
      <c r="AZ29" s="107"/>
      <c r="BA29" s="108"/>
      <c r="BB29" s="108"/>
      <c r="BC29" s="109"/>
      <c r="BD29" s="101"/>
      <c r="BE29" s="101">
        <v>152</v>
      </c>
      <c r="BF29" s="108">
        <v>21.506976744186044</v>
      </c>
      <c r="BG29" s="108">
        <v>0.9759965234220894</v>
      </c>
      <c r="BH29" s="101">
        <v>20.530980220763954</v>
      </c>
      <c r="BI29" s="108">
        <v>22.482973267608134</v>
      </c>
      <c r="BJ29" s="108">
        <v>43</v>
      </c>
      <c r="BK29" s="112"/>
      <c r="BL29" s="113"/>
      <c r="BM29" s="113"/>
      <c r="BN29" s="113"/>
      <c r="BO29" s="113"/>
      <c r="BP29" s="101"/>
      <c r="BQ29" s="101"/>
      <c r="BR29" s="101"/>
    </row>
    <row r="30" spans="1:70" ht="12.75">
      <c r="A30" s="99" t="s">
        <v>103</v>
      </c>
      <c r="B30" s="100"/>
      <c r="C30" s="101"/>
      <c r="D30" s="102">
        <v>0</v>
      </c>
      <c r="E30" s="103"/>
      <c r="F30" s="104">
        <f>IF(D30&lt;=0.0117,(D30-'[2]Stages'!$C$5)*'[2]Stages'!$H$6+'[2]Stages'!$E$5,IF(D30&lt;=0.126,(D30-'[2]Stages'!$C$6)*'[2]Stages'!$H$7+'[2]Stages'!$E$6,IF(D30&lt;=0.781,(D30-'[2]Stages'!$C$7)*'[2]Stages'!$H$8+'[2]Stages'!$E$7,IF(D30&lt;=1.806,(D30-'[2]Stages'!$C$8)*'[2]Stages'!$H$9+'[2]Stages'!$E$8,IF(D30&lt;=2.588,(D30-'[2]Stages'!$C$9)*'[2]Stages'!$H$10+'[2]Stages'!$E$9)))))</f>
        <v>0</v>
      </c>
      <c r="G30" s="101" t="s">
        <v>81</v>
      </c>
      <c r="H30" s="101"/>
      <c r="I30" s="101" t="s">
        <v>104</v>
      </c>
      <c r="J30" s="101"/>
      <c r="K30" s="101"/>
      <c r="L30" s="101"/>
      <c r="M30" s="101"/>
      <c r="N30" s="101"/>
      <c r="O30" s="101"/>
      <c r="P30" s="101"/>
      <c r="Q30" s="101" t="s">
        <v>82</v>
      </c>
      <c r="R30" s="101" t="s">
        <v>83</v>
      </c>
      <c r="S30" s="101"/>
      <c r="T30" s="101"/>
      <c r="U30" s="105"/>
      <c r="V30" s="100"/>
      <c r="W30" s="101" t="s">
        <v>105</v>
      </c>
      <c r="X30" s="101"/>
      <c r="Y30" s="101"/>
      <c r="Z30" s="101">
        <v>75</v>
      </c>
      <c r="AA30" s="101" t="s">
        <v>106</v>
      </c>
      <c r="AB30" s="18">
        <v>22.6</v>
      </c>
      <c r="AC30" s="100">
        <v>21.9</v>
      </c>
      <c r="AD30" s="100">
        <v>21.9</v>
      </c>
      <c r="AE30" s="100"/>
      <c r="AF30" s="100"/>
      <c r="AG30" s="100">
        <v>21.9</v>
      </c>
      <c r="AH30" s="106">
        <f t="shared" si="0"/>
        <v>21.9</v>
      </c>
      <c r="AI30" s="100"/>
      <c r="AJ30" s="100"/>
      <c r="AK30" s="101"/>
      <c r="AL30" s="101"/>
      <c r="AM30" s="101" t="s">
        <v>86</v>
      </c>
      <c r="AN30" s="101" t="s">
        <v>87</v>
      </c>
      <c r="AO30" s="100">
        <v>65</v>
      </c>
      <c r="AP30" s="101"/>
      <c r="AQ30" s="100">
        <v>1583</v>
      </c>
      <c r="AR30" s="100">
        <v>1599</v>
      </c>
      <c r="AS30" s="100">
        <v>2001</v>
      </c>
      <c r="AT30" s="101"/>
      <c r="AU30" s="101"/>
      <c r="AV30" s="101"/>
      <c r="AW30" s="101" t="s">
        <v>88</v>
      </c>
      <c r="AX30" s="105">
        <v>0</v>
      </c>
      <c r="AY30" s="105">
        <v>22.7</v>
      </c>
      <c r="AZ30" s="107"/>
      <c r="BA30" s="108"/>
      <c r="BB30" s="108"/>
      <c r="BC30" s="109"/>
      <c r="BD30" s="101"/>
      <c r="BE30" s="114">
        <v>154</v>
      </c>
      <c r="BF30" s="115">
        <v>21.506976744186044</v>
      </c>
      <c r="BG30" s="115">
        <v>0.9759965234220894</v>
      </c>
      <c r="BH30" s="114">
        <v>20.530980220763954</v>
      </c>
      <c r="BI30" s="115">
        <v>22.482973267608134</v>
      </c>
      <c r="BJ30" s="108">
        <v>43</v>
      </c>
      <c r="BK30" s="112"/>
      <c r="BL30" s="113"/>
      <c r="BM30" s="113"/>
      <c r="BN30" s="113"/>
      <c r="BO30" s="113"/>
      <c r="BP30" s="101"/>
      <c r="BQ30" s="101"/>
      <c r="BR30" s="101"/>
    </row>
    <row r="31" spans="1:70" ht="12.75">
      <c r="A31" s="99" t="s">
        <v>107</v>
      </c>
      <c r="B31" s="100"/>
      <c r="C31" s="101"/>
      <c r="D31" s="102">
        <v>0</v>
      </c>
      <c r="E31" s="103"/>
      <c r="F31" s="104">
        <f>IF(D31&lt;=0.0117,(D31-'[2]Stages'!$C$5)*'[2]Stages'!$H$6+'[2]Stages'!$E$5,IF(D31&lt;=0.126,(D31-'[2]Stages'!$C$6)*'[2]Stages'!$H$7+'[2]Stages'!$E$6,IF(D31&lt;=0.781,(D31-'[2]Stages'!$C$7)*'[2]Stages'!$H$8+'[2]Stages'!$E$7,IF(D31&lt;=1.806,(D31-'[2]Stages'!$C$8)*'[2]Stages'!$H$9+'[2]Stages'!$E$8,IF(D31&lt;=2.588,(D31-'[2]Stages'!$C$9)*'[2]Stages'!$H$10+'[2]Stages'!$E$9)))))</f>
        <v>0</v>
      </c>
      <c r="G31" s="101" t="s">
        <v>81</v>
      </c>
      <c r="H31" s="101"/>
      <c r="I31" s="101"/>
      <c r="J31" s="101"/>
      <c r="K31" s="101"/>
      <c r="L31" s="101"/>
      <c r="M31" s="101"/>
      <c r="N31" s="101"/>
      <c r="O31" s="101"/>
      <c r="P31" s="101"/>
      <c r="Q31" s="101" t="s">
        <v>82</v>
      </c>
      <c r="R31" s="101" t="s">
        <v>83</v>
      </c>
      <c r="S31" s="101"/>
      <c r="T31" s="101"/>
      <c r="U31" s="105"/>
      <c r="V31" s="100"/>
      <c r="W31" s="101" t="s">
        <v>97</v>
      </c>
      <c r="X31" s="101"/>
      <c r="Y31" s="101"/>
      <c r="Z31" s="101">
        <v>79</v>
      </c>
      <c r="AA31" s="101" t="s">
        <v>108</v>
      </c>
      <c r="AB31" s="18">
        <v>22.6</v>
      </c>
      <c r="AC31" s="100">
        <v>22</v>
      </c>
      <c r="AD31" s="100">
        <v>22</v>
      </c>
      <c r="AE31" s="100"/>
      <c r="AF31" s="100"/>
      <c r="AG31" s="100">
        <v>22</v>
      </c>
      <c r="AH31" s="106">
        <f t="shared" si="0"/>
        <v>22</v>
      </c>
      <c r="AI31" s="100"/>
      <c r="AJ31" s="100"/>
      <c r="AK31" s="101"/>
      <c r="AL31" s="101"/>
      <c r="AM31" s="101" t="s">
        <v>86</v>
      </c>
      <c r="AN31" s="101" t="s">
        <v>87</v>
      </c>
      <c r="AO31" s="100">
        <v>65</v>
      </c>
      <c r="AP31" s="101"/>
      <c r="AQ31" s="100">
        <v>1583</v>
      </c>
      <c r="AR31" s="100">
        <v>1599</v>
      </c>
      <c r="AS31" s="100">
        <v>2001</v>
      </c>
      <c r="AT31" s="101"/>
      <c r="AU31" s="101"/>
      <c r="AV31" s="101"/>
      <c r="AW31" s="101" t="s">
        <v>88</v>
      </c>
      <c r="AX31" s="105">
        <v>0</v>
      </c>
      <c r="AY31" s="105">
        <v>21.5</v>
      </c>
      <c r="AZ31" s="107"/>
      <c r="BA31" s="108"/>
      <c r="BB31" s="108"/>
      <c r="BC31" s="109"/>
      <c r="BD31" s="101"/>
      <c r="BE31" s="101">
        <v>162</v>
      </c>
      <c r="BF31" s="108">
        <v>21.333333333333332</v>
      </c>
      <c r="BG31" s="108">
        <v>0.25166114784235816</v>
      </c>
      <c r="BH31" s="101">
        <v>21.081672185490973</v>
      </c>
      <c r="BI31" s="108">
        <v>21.58499448117569</v>
      </c>
      <c r="BJ31" s="108">
        <v>3</v>
      </c>
      <c r="BK31" s="112"/>
      <c r="BL31" s="113"/>
      <c r="BM31" s="113"/>
      <c r="BN31" s="113"/>
      <c r="BO31" s="113"/>
      <c r="BP31" s="101"/>
      <c r="BQ31" s="101"/>
      <c r="BR31" s="101"/>
    </row>
    <row r="32" spans="1:70" ht="12.75">
      <c r="A32" s="99" t="s">
        <v>109</v>
      </c>
      <c r="B32" s="100"/>
      <c r="C32" s="101"/>
      <c r="D32" s="102">
        <v>0</v>
      </c>
      <c r="E32" s="103"/>
      <c r="F32" s="104">
        <f>IF(D32&lt;=0.0117,(D32-'[2]Stages'!$C$5)*'[2]Stages'!$H$6+'[2]Stages'!$E$5,IF(D32&lt;=0.126,(D32-'[2]Stages'!$C$6)*'[2]Stages'!$H$7+'[2]Stages'!$E$6,IF(D32&lt;=0.781,(D32-'[2]Stages'!$C$7)*'[2]Stages'!$H$8+'[2]Stages'!$E$7,IF(D32&lt;=1.806,(D32-'[2]Stages'!$C$8)*'[2]Stages'!$H$9+'[2]Stages'!$E$8,IF(D32&lt;=2.588,(D32-'[2]Stages'!$C$9)*'[2]Stages'!$H$10+'[2]Stages'!$E$9)))))</f>
        <v>0</v>
      </c>
      <c r="G32" s="101" t="s">
        <v>81</v>
      </c>
      <c r="H32" s="101"/>
      <c r="I32" s="101"/>
      <c r="J32" s="101"/>
      <c r="K32" s="101"/>
      <c r="L32" s="101"/>
      <c r="M32" s="101"/>
      <c r="N32" s="101"/>
      <c r="O32" s="101"/>
      <c r="P32" s="101"/>
      <c r="Q32" s="101" t="s">
        <v>82</v>
      </c>
      <c r="R32" s="101" t="s">
        <v>83</v>
      </c>
      <c r="S32" s="101"/>
      <c r="T32" s="101"/>
      <c r="U32" s="105"/>
      <c r="V32" s="100"/>
      <c r="W32" s="101" t="s">
        <v>97</v>
      </c>
      <c r="X32" s="101"/>
      <c r="Y32" s="101"/>
      <c r="Z32" s="101">
        <v>77</v>
      </c>
      <c r="AA32" s="101" t="s">
        <v>110</v>
      </c>
      <c r="AB32" s="18">
        <v>22.6</v>
      </c>
      <c r="AC32" s="100">
        <v>22</v>
      </c>
      <c r="AD32" s="100">
        <v>22</v>
      </c>
      <c r="AE32" s="100"/>
      <c r="AF32" s="100"/>
      <c r="AG32" s="100">
        <v>22</v>
      </c>
      <c r="AH32" s="106">
        <f t="shared" si="0"/>
        <v>22</v>
      </c>
      <c r="AI32" s="116"/>
      <c r="AJ32" s="116"/>
      <c r="AK32" s="101"/>
      <c r="AL32" s="101"/>
      <c r="AM32" s="101" t="s">
        <v>86</v>
      </c>
      <c r="AN32" s="101" t="s">
        <v>87</v>
      </c>
      <c r="AO32" s="100">
        <v>65</v>
      </c>
      <c r="AP32" s="101"/>
      <c r="AQ32" s="100">
        <v>1583</v>
      </c>
      <c r="AR32" s="100">
        <v>1599</v>
      </c>
      <c r="AS32" s="100">
        <v>2001</v>
      </c>
      <c r="AT32" s="101"/>
      <c r="AU32" s="101"/>
      <c r="AV32" s="101"/>
      <c r="AW32" s="101" t="s">
        <v>88</v>
      </c>
      <c r="AX32" s="117">
        <v>0</v>
      </c>
      <c r="AY32" s="117">
        <v>24.8</v>
      </c>
      <c r="AZ32" s="118"/>
      <c r="BA32" s="108"/>
      <c r="BB32" s="108"/>
      <c r="BC32" s="109"/>
      <c r="BD32" s="101"/>
      <c r="BE32" s="114">
        <v>164</v>
      </c>
      <c r="BF32" s="115">
        <v>20.61111111111111</v>
      </c>
      <c r="BG32" s="115">
        <v>0.7557189365836421</v>
      </c>
      <c r="BH32" s="114">
        <v>19.85539217452747</v>
      </c>
      <c r="BI32" s="115">
        <v>21.36683004769475</v>
      </c>
      <c r="BJ32" s="108">
        <v>9</v>
      </c>
      <c r="BK32" s="112"/>
      <c r="BL32" s="113"/>
      <c r="BM32" s="113"/>
      <c r="BN32" s="113"/>
      <c r="BO32" s="113"/>
      <c r="BP32" s="101"/>
      <c r="BQ32" s="101"/>
      <c r="BR32" s="101"/>
    </row>
    <row r="33" spans="1:70" ht="12.75">
      <c r="A33" s="99" t="s">
        <v>111</v>
      </c>
      <c r="B33" s="100"/>
      <c r="C33" s="101"/>
      <c r="D33" s="102">
        <v>0</v>
      </c>
      <c r="E33" s="103"/>
      <c r="F33" s="104">
        <f>IF(D33&lt;=0.0117,(D33-'[2]Stages'!$C$5)*'[2]Stages'!$H$6+'[2]Stages'!$E$5,IF(D33&lt;=0.126,(D33-'[2]Stages'!$C$6)*'[2]Stages'!$H$7+'[2]Stages'!$E$6,IF(D33&lt;=0.781,(D33-'[2]Stages'!$C$7)*'[2]Stages'!$H$8+'[2]Stages'!$E$7,IF(D33&lt;=1.806,(D33-'[2]Stages'!$C$8)*'[2]Stages'!$H$9+'[2]Stages'!$E$8,IF(D33&lt;=2.588,(D33-'[2]Stages'!$C$9)*'[2]Stages'!$H$10+'[2]Stages'!$E$9)))))</f>
        <v>0</v>
      </c>
      <c r="G33" s="101" t="s">
        <v>81</v>
      </c>
      <c r="H33" s="101"/>
      <c r="I33" s="101" t="s">
        <v>112</v>
      </c>
      <c r="J33" s="101"/>
      <c r="K33" s="101"/>
      <c r="L33" s="101"/>
      <c r="M33" s="101"/>
      <c r="N33" s="101"/>
      <c r="O33" s="101"/>
      <c r="P33" s="101"/>
      <c r="Q33" s="101" t="s">
        <v>82</v>
      </c>
      <c r="R33" s="101" t="s">
        <v>83</v>
      </c>
      <c r="S33" s="101"/>
      <c r="T33" s="101"/>
      <c r="U33" s="105"/>
      <c r="V33" s="100"/>
      <c r="W33" s="101" t="s">
        <v>113</v>
      </c>
      <c r="X33" s="101"/>
      <c r="Y33" s="101"/>
      <c r="Z33" s="101">
        <v>54</v>
      </c>
      <c r="AA33" s="101" t="s">
        <v>114</v>
      </c>
      <c r="AB33" s="18">
        <v>22.6</v>
      </c>
      <c r="AC33" s="100">
        <v>22.1</v>
      </c>
      <c r="AD33" s="100">
        <v>22.1</v>
      </c>
      <c r="AE33" s="100"/>
      <c r="AF33" s="100"/>
      <c r="AG33" s="100">
        <v>22.1</v>
      </c>
      <c r="AH33" s="106">
        <f t="shared" si="0"/>
        <v>22.1</v>
      </c>
      <c r="AI33" s="100"/>
      <c r="AJ33" s="100"/>
      <c r="AK33" s="101"/>
      <c r="AL33" s="101"/>
      <c r="AM33" s="101" t="s">
        <v>86</v>
      </c>
      <c r="AN33" s="101" t="s">
        <v>87</v>
      </c>
      <c r="AO33" s="100">
        <v>65</v>
      </c>
      <c r="AP33" s="101"/>
      <c r="AQ33" s="100">
        <v>1583</v>
      </c>
      <c r="AR33" s="100">
        <v>1599</v>
      </c>
      <c r="AS33" s="100">
        <v>2001</v>
      </c>
      <c r="AT33" s="101"/>
      <c r="AU33" s="101"/>
      <c r="AV33" s="101"/>
      <c r="AW33" s="101" t="s">
        <v>88</v>
      </c>
      <c r="AX33" s="105">
        <v>0</v>
      </c>
      <c r="AY33" s="105">
        <v>22.6</v>
      </c>
      <c r="AZ33" s="107"/>
      <c r="BA33" s="108"/>
      <c r="BB33" s="108"/>
      <c r="BC33" s="109"/>
      <c r="BD33" s="101"/>
      <c r="BE33" s="114">
        <v>166</v>
      </c>
      <c r="BF33" s="115">
        <v>20.19375</v>
      </c>
      <c r="BG33" s="115">
        <v>0.6027368137642385</v>
      </c>
      <c r="BH33" s="114">
        <v>19.591013186235763</v>
      </c>
      <c r="BI33" s="115">
        <v>20.79648681376424</v>
      </c>
      <c r="BJ33" s="108">
        <v>16</v>
      </c>
      <c r="BK33" s="112"/>
      <c r="BL33" s="113"/>
      <c r="BM33" s="113"/>
      <c r="BN33" s="113"/>
      <c r="BO33" s="113"/>
      <c r="BP33" s="101"/>
      <c r="BQ33" s="101"/>
      <c r="BR33" s="101"/>
    </row>
    <row r="34" spans="1:70" ht="12.75">
      <c r="A34" s="99" t="s">
        <v>115</v>
      </c>
      <c r="B34" s="100"/>
      <c r="C34" s="101"/>
      <c r="D34" s="102">
        <v>0</v>
      </c>
      <c r="E34" s="103"/>
      <c r="F34" s="104">
        <f>IF(D34&lt;=0.0117,(D34-'[2]Stages'!$C$5)*'[2]Stages'!$H$6+'[2]Stages'!$E$5,IF(D34&lt;=0.126,(D34-'[2]Stages'!$C$6)*'[2]Stages'!$H$7+'[2]Stages'!$E$6,IF(D34&lt;=0.781,(D34-'[2]Stages'!$C$7)*'[2]Stages'!$H$8+'[2]Stages'!$E$7,IF(D34&lt;=1.806,(D34-'[2]Stages'!$C$8)*'[2]Stages'!$H$9+'[2]Stages'!$E$8,IF(D34&lt;=2.588,(D34-'[2]Stages'!$C$9)*'[2]Stages'!$H$10+'[2]Stages'!$E$9)))))</f>
        <v>0</v>
      </c>
      <c r="G34" s="101" t="s">
        <v>81</v>
      </c>
      <c r="H34" s="101"/>
      <c r="I34" s="101"/>
      <c r="J34" s="101"/>
      <c r="K34" s="101"/>
      <c r="L34" s="101"/>
      <c r="M34" s="101"/>
      <c r="N34" s="101"/>
      <c r="O34" s="101"/>
      <c r="P34" s="101"/>
      <c r="Q34" s="101" t="s">
        <v>82</v>
      </c>
      <c r="R34" s="101" t="s">
        <v>83</v>
      </c>
      <c r="S34" s="101"/>
      <c r="T34" s="101"/>
      <c r="U34" s="105"/>
      <c r="V34" s="100"/>
      <c r="W34" s="101" t="s">
        <v>94</v>
      </c>
      <c r="X34" s="101"/>
      <c r="Y34" s="101"/>
      <c r="Z34" s="101">
        <v>55</v>
      </c>
      <c r="AA34" s="101" t="s">
        <v>116</v>
      </c>
      <c r="AB34" s="18">
        <v>22.6</v>
      </c>
      <c r="AC34" s="100">
        <v>22.1</v>
      </c>
      <c r="AD34" s="100">
        <v>22.1</v>
      </c>
      <c r="AE34" s="100"/>
      <c r="AF34" s="100"/>
      <c r="AG34" s="100">
        <v>22.1</v>
      </c>
      <c r="AH34" s="106">
        <f t="shared" si="0"/>
        <v>22.1</v>
      </c>
      <c r="AI34" s="100"/>
      <c r="AJ34" s="100"/>
      <c r="AK34" s="101"/>
      <c r="AL34" s="101"/>
      <c r="AM34" s="101" t="s">
        <v>86</v>
      </c>
      <c r="AN34" s="101" t="s">
        <v>87</v>
      </c>
      <c r="AO34" s="100">
        <v>65</v>
      </c>
      <c r="AP34" s="101"/>
      <c r="AQ34" s="100">
        <v>1583</v>
      </c>
      <c r="AR34" s="100">
        <v>1599</v>
      </c>
      <c r="AS34" s="100">
        <v>2001</v>
      </c>
      <c r="AT34" s="101"/>
      <c r="AU34" s="101"/>
      <c r="AV34" s="101"/>
      <c r="AW34" s="101" t="s">
        <v>88</v>
      </c>
      <c r="AX34" s="105">
        <v>0</v>
      </c>
      <c r="AY34" s="105">
        <v>22</v>
      </c>
      <c r="AZ34" s="107"/>
      <c r="BA34" s="108"/>
      <c r="BB34" s="108"/>
      <c r="BC34" s="109"/>
      <c r="BD34" s="101"/>
      <c r="BE34" s="101">
        <v>168</v>
      </c>
      <c r="BF34" s="108">
        <v>20.183333333333334</v>
      </c>
      <c r="BG34" s="108">
        <v>0.5863646727180657</v>
      </c>
      <c r="BH34" s="101">
        <v>19.596968660615268</v>
      </c>
      <c r="BI34" s="108">
        <v>20.7696980060514</v>
      </c>
      <c r="BJ34" s="108">
        <v>18</v>
      </c>
      <c r="BK34" s="112"/>
      <c r="BL34" s="113"/>
      <c r="BM34" s="113"/>
      <c r="BN34" s="113"/>
      <c r="BO34" s="113"/>
      <c r="BP34" s="101"/>
      <c r="BQ34" s="101"/>
      <c r="BR34" s="101"/>
    </row>
    <row r="35" spans="1:70" ht="12.75">
      <c r="A35" s="99" t="s">
        <v>117</v>
      </c>
      <c r="B35" s="100"/>
      <c r="C35" s="101"/>
      <c r="D35" s="102">
        <v>0</v>
      </c>
      <c r="E35" s="103"/>
      <c r="F35" s="104">
        <f>IF(D35&lt;=0.0117,(D35-'[2]Stages'!$C$5)*'[2]Stages'!$H$6+'[2]Stages'!$E$5,IF(D35&lt;=0.126,(D35-'[2]Stages'!$C$6)*'[2]Stages'!$H$7+'[2]Stages'!$E$6,IF(D35&lt;=0.781,(D35-'[2]Stages'!$C$7)*'[2]Stages'!$H$8+'[2]Stages'!$E$7,IF(D35&lt;=1.806,(D35-'[2]Stages'!$C$8)*'[2]Stages'!$H$9+'[2]Stages'!$E$8,IF(D35&lt;=2.588,(D35-'[2]Stages'!$C$9)*'[2]Stages'!$H$10+'[2]Stages'!$E$9)))))</f>
        <v>0</v>
      </c>
      <c r="G35" s="101" t="s">
        <v>81</v>
      </c>
      <c r="H35" s="101"/>
      <c r="I35" s="101"/>
      <c r="J35" s="101"/>
      <c r="K35" s="101"/>
      <c r="L35" s="101"/>
      <c r="M35" s="101"/>
      <c r="N35" s="101"/>
      <c r="O35" s="101"/>
      <c r="P35" s="101"/>
      <c r="Q35" s="101" t="s">
        <v>82</v>
      </c>
      <c r="R35" s="101" t="s">
        <v>83</v>
      </c>
      <c r="S35" s="101"/>
      <c r="T35" s="101"/>
      <c r="U35" s="105"/>
      <c r="V35" s="100"/>
      <c r="W35" s="101" t="s">
        <v>97</v>
      </c>
      <c r="X35" s="101"/>
      <c r="Y35" s="101"/>
      <c r="Z35" s="101">
        <v>63</v>
      </c>
      <c r="AA35" s="101" t="s">
        <v>118</v>
      </c>
      <c r="AB35" s="18">
        <v>22.6</v>
      </c>
      <c r="AC35" s="100">
        <v>22.1</v>
      </c>
      <c r="AD35" s="100">
        <v>22.1</v>
      </c>
      <c r="AE35" s="100"/>
      <c r="AF35" s="100"/>
      <c r="AG35" s="100">
        <v>22.1</v>
      </c>
      <c r="AH35" s="106">
        <f t="shared" si="0"/>
        <v>22.1</v>
      </c>
      <c r="AI35" s="116"/>
      <c r="AJ35" s="116"/>
      <c r="AK35" s="101"/>
      <c r="AL35" s="101"/>
      <c r="AM35" s="101" t="s">
        <v>86</v>
      </c>
      <c r="AN35" s="101" t="s">
        <v>87</v>
      </c>
      <c r="AO35" s="100">
        <v>65</v>
      </c>
      <c r="AP35" s="101"/>
      <c r="AQ35" s="100">
        <v>1583</v>
      </c>
      <c r="AR35" s="100">
        <v>1599</v>
      </c>
      <c r="AS35" s="100">
        <v>2001</v>
      </c>
      <c r="AT35" s="101"/>
      <c r="AU35" s="101"/>
      <c r="AV35" s="101"/>
      <c r="AW35" s="101" t="s">
        <v>88</v>
      </c>
      <c r="AX35" s="117">
        <v>0</v>
      </c>
      <c r="AY35" s="117">
        <v>23.7</v>
      </c>
      <c r="AZ35" s="118"/>
      <c r="BA35" s="108"/>
      <c r="BB35" s="108"/>
      <c r="BC35" s="109"/>
      <c r="BD35" s="101"/>
      <c r="BE35" s="114">
        <v>170</v>
      </c>
      <c r="BF35" s="115">
        <v>20.212500000000002</v>
      </c>
      <c r="BG35" s="115">
        <v>0.5986592162013853</v>
      </c>
      <c r="BH35" s="114">
        <v>19.613840783798615</v>
      </c>
      <c r="BI35" s="115">
        <v>20.81115921620139</v>
      </c>
      <c r="BJ35" s="108">
        <v>8</v>
      </c>
      <c r="BK35" s="112"/>
      <c r="BL35" s="113"/>
      <c r="BM35" s="113"/>
      <c r="BN35" s="113"/>
      <c r="BO35" s="113"/>
      <c r="BP35" s="101"/>
      <c r="BQ35" s="101"/>
      <c r="BR35" s="101"/>
    </row>
    <row r="36" spans="1:70" ht="12.75">
      <c r="A36" s="99" t="s">
        <v>119</v>
      </c>
      <c r="B36" s="100"/>
      <c r="C36" s="101"/>
      <c r="D36" s="102">
        <v>0</v>
      </c>
      <c r="E36" s="103"/>
      <c r="F36" s="104">
        <f>IF(D36&lt;=0.0117,(D36-'[2]Stages'!$C$5)*'[2]Stages'!$H$6+'[2]Stages'!$E$5,IF(D36&lt;=0.126,(D36-'[2]Stages'!$C$6)*'[2]Stages'!$H$7+'[2]Stages'!$E$6,IF(D36&lt;=0.781,(D36-'[2]Stages'!$C$7)*'[2]Stages'!$H$8+'[2]Stages'!$E$7,IF(D36&lt;=1.806,(D36-'[2]Stages'!$C$8)*'[2]Stages'!$H$9+'[2]Stages'!$E$8,IF(D36&lt;=2.588,(D36-'[2]Stages'!$C$9)*'[2]Stages'!$H$10+'[2]Stages'!$E$9)))))</f>
        <v>0</v>
      </c>
      <c r="G36" s="101" t="s">
        <v>81</v>
      </c>
      <c r="H36" s="101"/>
      <c r="I36" s="101" t="s">
        <v>112</v>
      </c>
      <c r="J36" s="101"/>
      <c r="K36" s="101"/>
      <c r="L36" s="101"/>
      <c r="M36" s="101"/>
      <c r="N36" s="101"/>
      <c r="O36" s="101"/>
      <c r="P36" s="101"/>
      <c r="Q36" s="101" t="s">
        <v>82</v>
      </c>
      <c r="R36" s="101" t="s">
        <v>83</v>
      </c>
      <c r="S36" s="101"/>
      <c r="T36" s="101"/>
      <c r="U36" s="105"/>
      <c r="V36" s="100"/>
      <c r="W36" s="101" t="s">
        <v>113</v>
      </c>
      <c r="X36" s="101"/>
      <c r="Y36" s="101"/>
      <c r="Z36" s="101">
        <v>59</v>
      </c>
      <c r="AA36" s="101" t="s">
        <v>120</v>
      </c>
      <c r="AB36" s="18">
        <v>22.6</v>
      </c>
      <c r="AC36" s="100">
        <v>22.2</v>
      </c>
      <c r="AD36" s="100">
        <v>22.2</v>
      </c>
      <c r="AE36" s="100"/>
      <c r="AF36" s="100"/>
      <c r="AG36" s="100">
        <v>22.2</v>
      </c>
      <c r="AH36" s="106">
        <f t="shared" si="0"/>
        <v>22.2</v>
      </c>
      <c r="AI36" s="100"/>
      <c r="AJ36" s="100"/>
      <c r="AK36" s="101"/>
      <c r="AL36" s="101"/>
      <c r="AM36" s="101" t="s">
        <v>86</v>
      </c>
      <c r="AN36" s="101" t="s">
        <v>87</v>
      </c>
      <c r="AO36" s="100">
        <v>65</v>
      </c>
      <c r="AP36" s="101"/>
      <c r="AQ36" s="100">
        <v>1583</v>
      </c>
      <c r="AR36" s="100">
        <v>1599</v>
      </c>
      <c r="AS36" s="100">
        <v>2001</v>
      </c>
      <c r="AT36" s="101"/>
      <c r="AU36" s="101"/>
      <c r="AV36" s="101"/>
      <c r="AW36" s="101" t="s">
        <v>88</v>
      </c>
      <c r="AX36" s="105">
        <v>0</v>
      </c>
      <c r="AY36" s="105">
        <v>22.9</v>
      </c>
      <c r="AZ36" s="107"/>
      <c r="BA36" s="108"/>
      <c r="BB36" s="108"/>
      <c r="BC36" s="109"/>
      <c r="BD36" s="101"/>
      <c r="BE36" s="114"/>
      <c r="BF36" s="115"/>
      <c r="BG36" s="115"/>
      <c r="BH36" s="114"/>
      <c r="BI36" s="115"/>
      <c r="BJ36" s="108"/>
      <c r="BK36" s="112"/>
      <c r="BL36" s="113"/>
      <c r="BM36" s="113"/>
      <c r="BN36" s="113"/>
      <c r="BO36" s="113"/>
      <c r="BP36" s="101"/>
      <c r="BQ36" s="101"/>
      <c r="BR36" s="101"/>
    </row>
    <row r="37" spans="1:70" ht="12.75">
      <c r="A37" s="99" t="s">
        <v>121</v>
      </c>
      <c r="B37" s="100"/>
      <c r="C37" s="101"/>
      <c r="D37" s="102">
        <v>0</v>
      </c>
      <c r="E37" s="103"/>
      <c r="F37" s="104">
        <f>IF(D37&lt;=0.0117,(D37-'[2]Stages'!$C$5)*'[2]Stages'!$H$6+'[2]Stages'!$E$5,IF(D37&lt;=0.126,(D37-'[2]Stages'!$C$6)*'[2]Stages'!$H$7+'[2]Stages'!$E$6,IF(D37&lt;=0.781,(D37-'[2]Stages'!$C$7)*'[2]Stages'!$H$8+'[2]Stages'!$E$7,IF(D37&lt;=1.806,(D37-'[2]Stages'!$C$8)*'[2]Stages'!$H$9+'[2]Stages'!$E$8,IF(D37&lt;=2.588,(D37-'[2]Stages'!$C$9)*'[2]Stages'!$H$10+'[2]Stages'!$E$9)))))</f>
        <v>0</v>
      </c>
      <c r="G37" s="101" t="s">
        <v>81</v>
      </c>
      <c r="H37" s="101"/>
      <c r="I37" s="101" t="s">
        <v>112</v>
      </c>
      <c r="J37" s="101"/>
      <c r="K37" s="101"/>
      <c r="L37" s="101"/>
      <c r="M37" s="101"/>
      <c r="N37" s="101"/>
      <c r="O37" s="101"/>
      <c r="P37" s="101"/>
      <c r="Q37" s="101" t="s">
        <v>82</v>
      </c>
      <c r="R37" s="101" t="s">
        <v>83</v>
      </c>
      <c r="S37" s="101"/>
      <c r="T37" s="101"/>
      <c r="U37" s="105"/>
      <c r="V37" s="100"/>
      <c r="W37" s="101" t="s">
        <v>113</v>
      </c>
      <c r="X37" s="101"/>
      <c r="Y37" s="101"/>
      <c r="Z37" s="101">
        <v>54</v>
      </c>
      <c r="AA37" s="101" t="s">
        <v>120</v>
      </c>
      <c r="AB37" s="18">
        <v>22.6</v>
      </c>
      <c r="AC37" s="100">
        <v>22.3</v>
      </c>
      <c r="AD37" s="100">
        <v>22.3</v>
      </c>
      <c r="AE37" s="100"/>
      <c r="AF37" s="100"/>
      <c r="AG37" s="100">
        <v>22.3</v>
      </c>
      <c r="AH37" s="106">
        <f t="shared" si="0"/>
        <v>22.3</v>
      </c>
      <c r="AI37" s="100"/>
      <c r="AJ37" s="100"/>
      <c r="AK37" s="101"/>
      <c r="AL37" s="101"/>
      <c r="AM37" s="101" t="s">
        <v>86</v>
      </c>
      <c r="AN37" s="101" t="s">
        <v>87</v>
      </c>
      <c r="AO37" s="100">
        <v>65</v>
      </c>
      <c r="AP37" s="101"/>
      <c r="AQ37" s="100">
        <v>1583</v>
      </c>
      <c r="AR37" s="100">
        <v>1599</v>
      </c>
      <c r="AS37" s="100">
        <v>2001</v>
      </c>
      <c r="AT37" s="101"/>
      <c r="AU37" s="101"/>
      <c r="AV37" s="101"/>
      <c r="AW37" s="101" t="s">
        <v>88</v>
      </c>
      <c r="AX37" s="105">
        <v>0</v>
      </c>
      <c r="AY37" s="105">
        <v>23</v>
      </c>
      <c r="AZ37" s="107"/>
      <c r="BA37" s="108"/>
      <c r="BB37" s="108"/>
      <c r="BC37" s="109"/>
      <c r="BD37" s="101"/>
      <c r="BE37" s="114">
        <v>240</v>
      </c>
      <c r="BF37" s="115">
        <v>19.799999999999997</v>
      </c>
      <c r="BG37" s="115">
        <v>0.6557438524302004</v>
      </c>
      <c r="BH37" s="114">
        <v>19.1442561475698</v>
      </c>
      <c r="BI37" s="115">
        <v>20.455743852430196</v>
      </c>
      <c r="BJ37" s="108">
        <v>3</v>
      </c>
      <c r="BK37" s="112"/>
      <c r="BL37" s="113"/>
      <c r="BM37" s="113"/>
      <c r="BN37" s="113"/>
      <c r="BO37" s="113"/>
      <c r="BP37" s="101"/>
      <c r="BQ37" s="101"/>
      <c r="BR37" s="119"/>
    </row>
    <row r="38" spans="1:70" ht="12.75">
      <c r="A38" s="99" t="s">
        <v>122</v>
      </c>
      <c r="B38" s="100"/>
      <c r="C38" s="101"/>
      <c r="D38" s="102">
        <v>0</v>
      </c>
      <c r="E38" s="103"/>
      <c r="F38" s="104">
        <f>IF(D38&lt;=0.0117,(D38-'[2]Stages'!$C$5)*'[2]Stages'!$H$6+'[2]Stages'!$E$5,IF(D38&lt;=0.126,(D38-'[2]Stages'!$C$6)*'[2]Stages'!$H$7+'[2]Stages'!$E$6,IF(D38&lt;=0.781,(D38-'[2]Stages'!$C$7)*'[2]Stages'!$H$8+'[2]Stages'!$E$7,IF(D38&lt;=1.806,(D38-'[2]Stages'!$C$8)*'[2]Stages'!$H$9+'[2]Stages'!$E$8,IF(D38&lt;=2.588,(D38-'[2]Stages'!$C$9)*'[2]Stages'!$H$10+'[2]Stages'!$E$9)))))</f>
        <v>0</v>
      </c>
      <c r="G38" s="101" t="s">
        <v>81</v>
      </c>
      <c r="H38" s="101"/>
      <c r="I38" s="101" t="s">
        <v>104</v>
      </c>
      <c r="J38" s="101"/>
      <c r="K38" s="101"/>
      <c r="L38" s="101"/>
      <c r="M38" s="101"/>
      <c r="N38" s="101"/>
      <c r="O38" s="101"/>
      <c r="P38" s="101"/>
      <c r="Q38" s="101" t="s">
        <v>82</v>
      </c>
      <c r="R38" s="101" t="s">
        <v>83</v>
      </c>
      <c r="S38" s="101"/>
      <c r="T38" s="101"/>
      <c r="U38" s="105"/>
      <c r="V38" s="100"/>
      <c r="W38" s="101" t="s">
        <v>105</v>
      </c>
      <c r="X38" s="101"/>
      <c r="Y38" s="101"/>
      <c r="Z38" s="101">
        <v>82</v>
      </c>
      <c r="AA38" s="101" t="s">
        <v>123</v>
      </c>
      <c r="AB38" s="18">
        <v>22.6</v>
      </c>
      <c r="AC38" s="100">
        <v>22.3</v>
      </c>
      <c r="AD38" s="100">
        <v>22.3</v>
      </c>
      <c r="AE38" s="100"/>
      <c r="AF38" s="100"/>
      <c r="AG38" s="100">
        <v>22.3</v>
      </c>
      <c r="AH38" s="106">
        <f t="shared" si="0"/>
        <v>22.3</v>
      </c>
      <c r="AI38" s="100"/>
      <c r="AJ38" s="100"/>
      <c r="AK38" s="101"/>
      <c r="AL38" s="101"/>
      <c r="AM38" s="101" t="s">
        <v>86</v>
      </c>
      <c r="AN38" s="101" t="s">
        <v>87</v>
      </c>
      <c r="AO38" s="100">
        <v>65</v>
      </c>
      <c r="AP38" s="101"/>
      <c r="AQ38" s="100">
        <v>1583</v>
      </c>
      <c r="AR38" s="100">
        <v>1599</v>
      </c>
      <c r="AS38" s="100">
        <v>2001</v>
      </c>
      <c r="AT38" s="101"/>
      <c r="AU38" s="101"/>
      <c r="AV38" s="101"/>
      <c r="AW38" s="101" t="s">
        <v>88</v>
      </c>
      <c r="AX38" s="105">
        <v>0</v>
      </c>
      <c r="AY38" s="105">
        <v>22.3</v>
      </c>
      <c r="AZ38" s="107"/>
      <c r="BA38" s="108"/>
      <c r="BB38" s="108"/>
      <c r="BC38" s="109"/>
      <c r="BD38" s="101"/>
      <c r="BE38" s="101">
        <v>242</v>
      </c>
      <c r="BF38" s="108">
        <v>19.799999999999997</v>
      </c>
      <c r="BG38" s="108">
        <v>0.6557438524302004</v>
      </c>
      <c r="BH38" s="101">
        <v>19.1442561475698</v>
      </c>
      <c r="BI38" s="108">
        <v>20.455743852430196</v>
      </c>
      <c r="BJ38" s="108">
        <v>3</v>
      </c>
      <c r="BK38" s="112"/>
      <c r="BL38" s="113"/>
      <c r="BM38" s="113"/>
      <c r="BN38" s="113"/>
      <c r="BO38" s="113"/>
      <c r="BP38" s="101"/>
      <c r="BQ38" s="101"/>
      <c r="BR38" s="101"/>
    </row>
    <row r="39" spans="1:70" ht="12.75">
      <c r="A39" s="99" t="s">
        <v>124</v>
      </c>
      <c r="B39" s="100"/>
      <c r="C39" s="101"/>
      <c r="D39" s="102">
        <v>0</v>
      </c>
      <c r="E39" s="103"/>
      <c r="F39" s="104">
        <f>IF(D39&lt;=0.0117,(D39-'[2]Stages'!$C$5)*'[2]Stages'!$H$6+'[2]Stages'!$E$5,IF(D39&lt;=0.126,(D39-'[2]Stages'!$C$6)*'[2]Stages'!$H$7+'[2]Stages'!$E$6,IF(D39&lt;=0.781,(D39-'[2]Stages'!$C$7)*'[2]Stages'!$H$8+'[2]Stages'!$E$7,IF(D39&lt;=1.806,(D39-'[2]Stages'!$C$8)*'[2]Stages'!$H$9+'[2]Stages'!$E$8,IF(D39&lt;=2.588,(D39-'[2]Stages'!$C$9)*'[2]Stages'!$H$10+'[2]Stages'!$E$9)))))</f>
        <v>0</v>
      </c>
      <c r="G39" s="101" t="s">
        <v>81</v>
      </c>
      <c r="H39" s="101"/>
      <c r="I39" s="101" t="s">
        <v>104</v>
      </c>
      <c r="J39" s="101"/>
      <c r="K39" s="101"/>
      <c r="L39" s="101"/>
      <c r="M39" s="101"/>
      <c r="N39" s="101"/>
      <c r="O39" s="101"/>
      <c r="P39" s="101"/>
      <c r="Q39" s="101" t="s">
        <v>82</v>
      </c>
      <c r="R39" s="101" t="s">
        <v>83</v>
      </c>
      <c r="S39" s="101"/>
      <c r="T39" s="101"/>
      <c r="U39" s="105"/>
      <c r="V39" s="100"/>
      <c r="W39" s="101" t="s">
        <v>105</v>
      </c>
      <c r="X39" s="101"/>
      <c r="Y39" s="101"/>
      <c r="Z39" s="101">
        <v>82</v>
      </c>
      <c r="AA39" s="101" t="s">
        <v>125</v>
      </c>
      <c r="AB39" s="18">
        <v>22.6</v>
      </c>
      <c r="AC39" s="100">
        <v>22.3</v>
      </c>
      <c r="AD39" s="100">
        <v>22.3</v>
      </c>
      <c r="AE39" s="100"/>
      <c r="AF39" s="100"/>
      <c r="AG39" s="100">
        <v>22.3</v>
      </c>
      <c r="AH39" s="106">
        <f t="shared" si="0"/>
        <v>22.3</v>
      </c>
      <c r="AI39" s="100"/>
      <c r="AJ39" s="100"/>
      <c r="AK39" s="101"/>
      <c r="AL39" s="101"/>
      <c r="AM39" s="101" t="s">
        <v>86</v>
      </c>
      <c r="AN39" s="101" t="s">
        <v>87</v>
      </c>
      <c r="AO39" s="100">
        <v>65</v>
      </c>
      <c r="AP39" s="101"/>
      <c r="AQ39" s="100">
        <v>1583</v>
      </c>
      <c r="AR39" s="100">
        <v>1599</v>
      </c>
      <c r="AS39" s="100">
        <v>2001</v>
      </c>
      <c r="AT39" s="101"/>
      <c r="AU39" s="101"/>
      <c r="AV39" s="101"/>
      <c r="AW39" s="101" t="s">
        <v>88</v>
      </c>
      <c r="AX39" s="105">
        <v>0</v>
      </c>
      <c r="AY39" s="105">
        <v>22.7</v>
      </c>
      <c r="AZ39" s="107"/>
      <c r="BA39" s="108"/>
      <c r="BB39" s="108"/>
      <c r="BC39" s="109"/>
      <c r="BD39" s="101"/>
      <c r="BE39" s="101">
        <v>252</v>
      </c>
      <c r="BF39" s="108">
        <v>19.162857142857142</v>
      </c>
      <c r="BG39" s="108">
        <v>0.6230252318810525</v>
      </c>
      <c r="BH39" s="101">
        <v>18.53983191097609</v>
      </c>
      <c r="BI39" s="108">
        <v>19.785882374738193</v>
      </c>
      <c r="BJ39" s="108">
        <v>14</v>
      </c>
      <c r="BK39" s="112"/>
      <c r="BL39" s="113"/>
      <c r="BM39" s="113"/>
      <c r="BN39" s="113"/>
      <c r="BO39" s="113"/>
      <c r="BP39" s="101"/>
      <c r="BQ39" s="101"/>
      <c r="BR39" s="101"/>
    </row>
    <row r="40" spans="1:70" ht="12.75">
      <c r="A40" s="99" t="s">
        <v>126</v>
      </c>
      <c r="B40" s="100"/>
      <c r="C40" s="101"/>
      <c r="D40" s="102">
        <v>0</v>
      </c>
      <c r="E40" s="103"/>
      <c r="F40" s="104">
        <f>IF(D40&lt;=0.0117,(D40-'[2]Stages'!$C$5)*'[2]Stages'!$H$6+'[2]Stages'!$E$5,IF(D40&lt;=0.126,(D40-'[2]Stages'!$C$6)*'[2]Stages'!$H$7+'[2]Stages'!$E$6,IF(D40&lt;=0.781,(D40-'[2]Stages'!$C$7)*'[2]Stages'!$H$8+'[2]Stages'!$E$7,IF(D40&lt;=1.806,(D40-'[2]Stages'!$C$8)*'[2]Stages'!$H$9+'[2]Stages'!$E$8,IF(D40&lt;=2.588,(D40-'[2]Stages'!$C$9)*'[2]Stages'!$H$10+'[2]Stages'!$E$9)))))</f>
        <v>0</v>
      </c>
      <c r="G40" s="101" t="s">
        <v>81</v>
      </c>
      <c r="H40" s="101"/>
      <c r="I40" s="101" t="s">
        <v>104</v>
      </c>
      <c r="J40" s="101"/>
      <c r="K40" s="101"/>
      <c r="L40" s="101"/>
      <c r="M40" s="101"/>
      <c r="N40" s="101"/>
      <c r="O40" s="101"/>
      <c r="P40" s="101"/>
      <c r="Q40" s="101" t="s">
        <v>82</v>
      </c>
      <c r="R40" s="101" t="s">
        <v>83</v>
      </c>
      <c r="S40" s="101"/>
      <c r="T40" s="101"/>
      <c r="U40" s="105"/>
      <c r="V40" s="100"/>
      <c r="W40" s="101" t="s">
        <v>105</v>
      </c>
      <c r="X40" s="101"/>
      <c r="Y40" s="101"/>
      <c r="Z40" s="101">
        <v>86</v>
      </c>
      <c r="AA40" s="101" t="s">
        <v>127</v>
      </c>
      <c r="AB40" s="18">
        <v>22.6</v>
      </c>
      <c r="AC40" s="100">
        <v>22.3</v>
      </c>
      <c r="AD40" s="100"/>
      <c r="AE40" s="100">
        <v>22.3</v>
      </c>
      <c r="AF40" s="100"/>
      <c r="AG40" s="100">
        <v>22.3</v>
      </c>
      <c r="AH40" s="106">
        <f t="shared" si="0"/>
        <v>22.3</v>
      </c>
      <c r="AI40" s="100"/>
      <c r="AJ40" s="100"/>
      <c r="AK40" s="101"/>
      <c r="AL40" s="101"/>
      <c r="AM40" s="101" t="s">
        <v>86</v>
      </c>
      <c r="AN40" s="101" t="s">
        <v>87</v>
      </c>
      <c r="AO40" s="100">
        <v>65</v>
      </c>
      <c r="AP40" s="101"/>
      <c r="AQ40" s="100">
        <v>1583</v>
      </c>
      <c r="AR40" s="100">
        <v>1599</v>
      </c>
      <c r="AS40" s="100">
        <v>2001</v>
      </c>
      <c r="AT40" s="101"/>
      <c r="AU40" s="101"/>
      <c r="AV40" s="101"/>
      <c r="AW40" s="101" t="s">
        <v>88</v>
      </c>
      <c r="AX40" s="105">
        <v>0</v>
      </c>
      <c r="AY40" s="105">
        <v>22.5</v>
      </c>
      <c r="AZ40" s="107"/>
      <c r="BA40" s="108"/>
      <c r="BB40" s="108"/>
      <c r="BC40" s="109"/>
      <c r="BD40" s="101"/>
      <c r="BE40" s="101">
        <v>254</v>
      </c>
      <c r="BF40" s="108">
        <v>19.178</v>
      </c>
      <c r="BG40" s="108">
        <v>0.5946331402037489</v>
      </c>
      <c r="BH40" s="101">
        <v>18.583366859796254</v>
      </c>
      <c r="BI40" s="108">
        <v>19.772633140203748</v>
      </c>
      <c r="BJ40" s="108">
        <v>15</v>
      </c>
      <c r="BK40" s="112"/>
      <c r="BL40" s="113"/>
      <c r="BM40" s="113"/>
      <c r="BN40" s="113"/>
      <c r="BO40" s="113"/>
      <c r="BP40" s="101"/>
      <c r="BQ40" s="101"/>
      <c r="BR40" s="101"/>
    </row>
    <row r="41" spans="1:70" ht="12.75">
      <c r="A41" s="99" t="s">
        <v>128</v>
      </c>
      <c r="B41" s="100"/>
      <c r="C41" s="101"/>
      <c r="D41" s="102">
        <v>0</v>
      </c>
      <c r="E41" s="103"/>
      <c r="F41" s="104">
        <f>IF(D41&lt;=0.0117,(D41-'[2]Stages'!$C$5)*'[2]Stages'!$H$6+'[2]Stages'!$E$5,IF(D41&lt;=0.126,(D41-'[2]Stages'!$C$6)*'[2]Stages'!$H$7+'[2]Stages'!$E$6,IF(D41&lt;=0.781,(D41-'[2]Stages'!$C$7)*'[2]Stages'!$H$8+'[2]Stages'!$E$7,IF(D41&lt;=1.806,(D41-'[2]Stages'!$C$8)*'[2]Stages'!$H$9+'[2]Stages'!$E$8,IF(D41&lt;=2.588,(D41-'[2]Stages'!$C$9)*'[2]Stages'!$H$10+'[2]Stages'!$E$9)))))</f>
        <v>0</v>
      </c>
      <c r="G41" s="101" t="s">
        <v>81</v>
      </c>
      <c r="H41" s="101"/>
      <c r="I41" s="101" t="s">
        <v>104</v>
      </c>
      <c r="J41" s="101"/>
      <c r="K41" s="101"/>
      <c r="L41" s="101"/>
      <c r="M41" s="101"/>
      <c r="N41" s="101"/>
      <c r="O41" s="101"/>
      <c r="P41" s="101"/>
      <c r="Q41" s="101" t="s">
        <v>82</v>
      </c>
      <c r="R41" s="101" t="s">
        <v>83</v>
      </c>
      <c r="S41" s="101"/>
      <c r="T41" s="101"/>
      <c r="U41" s="105"/>
      <c r="V41" s="100"/>
      <c r="W41" s="101" t="s">
        <v>105</v>
      </c>
      <c r="X41" s="101"/>
      <c r="Y41" s="101"/>
      <c r="Z41" s="101">
        <v>77</v>
      </c>
      <c r="AA41" s="101" t="s">
        <v>129</v>
      </c>
      <c r="AB41" s="18">
        <v>22.6</v>
      </c>
      <c r="AC41" s="100">
        <v>22.3</v>
      </c>
      <c r="AD41" s="100">
        <v>22.3</v>
      </c>
      <c r="AE41" s="100"/>
      <c r="AF41" s="100"/>
      <c r="AG41" s="100">
        <v>22.3</v>
      </c>
      <c r="AH41" s="106">
        <f t="shared" si="0"/>
        <v>22.3</v>
      </c>
      <c r="AI41" s="100"/>
      <c r="AJ41" s="100"/>
      <c r="AK41" s="101"/>
      <c r="AL41" s="101"/>
      <c r="AM41" s="101" t="s">
        <v>86</v>
      </c>
      <c r="AN41" s="101" t="s">
        <v>87</v>
      </c>
      <c r="AO41" s="100">
        <v>65</v>
      </c>
      <c r="AP41" s="101"/>
      <c r="AQ41" s="100">
        <v>1583</v>
      </c>
      <c r="AR41" s="100">
        <v>1599</v>
      </c>
      <c r="AS41" s="100">
        <v>2001</v>
      </c>
      <c r="AT41" s="101"/>
      <c r="AU41" s="101"/>
      <c r="AV41" s="101"/>
      <c r="AW41" s="101" t="s">
        <v>88</v>
      </c>
      <c r="AX41" s="105">
        <v>0</v>
      </c>
      <c r="AY41" s="105">
        <v>23.2</v>
      </c>
      <c r="AZ41" s="107"/>
      <c r="BA41" s="108"/>
      <c r="BB41" s="108"/>
      <c r="BC41" s="109"/>
      <c r="BD41" s="101"/>
      <c r="BE41" s="101">
        <v>256</v>
      </c>
      <c r="BF41" s="108">
        <v>19.5125</v>
      </c>
      <c r="BG41" s="108">
        <v>0.7521247680183565</v>
      </c>
      <c r="BH41" s="101">
        <v>18.760375231981644</v>
      </c>
      <c r="BI41" s="108">
        <v>20.264624768018354</v>
      </c>
      <c r="BJ41" s="108">
        <v>4</v>
      </c>
      <c r="BK41" s="112"/>
      <c r="BL41" s="113"/>
      <c r="BM41" s="113"/>
      <c r="BN41" s="113"/>
      <c r="BO41" s="113"/>
      <c r="BP41" s="101"/>
      <c r="BQ41" s="101"/>
      <c r="BR41" s="101"/>
    </row>
    <row r="42" spans="1:70" ht="12.75">
      <c r="A42" s="99" t="s">
        <v>130</v>
      </c>
      <c r="B42" s="100"/>
      <c r="C42" s="101"/>
      <c r="D42" s="102">
        <v>0</v>
      </c>
      <c r="E42" s="103"/>
      <c r="F42" s="104">
        <f>IF(D42&lt;=0.0117,(D42-'[2]Stages'!$C$5)*'[2]Stages'!$H$6+'[2]Stages'!$E$5,IF(D42&lt;=0.126,(D42-'[2]Stages'!$C$6)*'[2]Stages'!$H$7+'[2]Stages'!$E$6,IF(D42&lt;=0.781,(D42-'[2]Stages'!$C$7)*'[2]Stages'!$H$8+'[2]Stages'!$E$7,IF(D42&lt;=1.806,(D42-'[2]Stages'!$C$8)*'[2]Stages'!$H$9+'[2]Stages'!$E$8,IF(D42&lt;=2.588,(D42-'[2]Stages'!$C$9)*'[2]Stages'!$H$10+'[2]Stages'!$E$9)))))</f>
        <v>0</v>
      </c>
      <c r="G42" s="101" t="s">
        <v>81</v>
      </c>
      <c r="H42" s="101"/>
      <c r="I42" s="101"/>
      <c r="J42" s="101"/>
      <c r="K42" s="101"/>
      <c r="L42" s="101"/>
      <c r="M42" s="101"/>
      <c r="N42" s="101"/>
      <c r="O42" s="101"/>
      <c r="P42" s="101"/>
      <c r="Q42" s="101" t="s">
        <v>82</v>
      </c>
      <c r="R42" s="101" t="s">
        <v>83</v>
      </c>
      <c r="S42" s="101"/>
      <c r="T42" s="101"/>
      <c r="U42" s="105"/>
      <c r="V42" s="100"/>
      <c r="W42" s="101" t="s">
        <v>131</v>
      </c>
      <c r="X42" s="101"/>
      <c r="Y42" s="101"/>
      <c r="Z42" s="101">
        <v>62</v>
      </c>
      <c r="AA42" s="101" t="s">
        <v>118</v>
      </c>
      <c r="AB42" s="18">
        <v>22.6</v>
      </c>
      <c r="AC42" s="100">
        <v>22.3</v>
      </c>
      <c r="AD42" s="100">
        <v>22.3</v>
      </c>
      <c r="AE42" s="100"/>
      <c r="AF42" s="100"/>
      <c r="AG42" s="100">
        <v>22.3</v>
      </c>
      <c r="AH42" s="106">
        <f t="shared" si="0"/>
        <v>22.3</v>
      </c>
      <c r="AI42" s="100"/>
      <c r="AJ42" s="100"/>
      <c r="AK42" s="101"/>
      <c r="AL42" s="101"/>
      <c r="AM42" s="101" t="s">
        <v>86</v>
      </c>
      <c r="AN42" s="101" t="s">
        <v>87</v>
      </c>
      <c r="AO42" s="100">
        <v>65</v>
      </c>
      <c r="AP42" s="101"/>
      <c r="AQ42" s="100">
        <v>1583</v>
      </c>
      <c r="AR42" s="100">
        <v>1599</v>
      </c>
      <c r="AS42" s="100">
        <v>2001</v>
      </c>
      <c r="AT42" s="101"/>
      <c r="AU42" s="101"/>
      <c r="AV42" s="101"/>
      <c r="AW42" s="101" t="s">
        <v>88</v>
      </c>
      <c r="AX42" s="105">
        <v>0</v>
      </c>
      <c r="AY42" s="105">
        <v>21.6</v>
      </c>
      <c r="AZ42" s="107"/>
      <c r="BA42" s="108"/>
      <c r="BB42" s="108"/>
      <c r="BC42" s="109"/>
      <c r="BD42" s="101"/>
      <c r="BE42" s="101">
        <v>258</v>
      </c>
      <c r="BF42" s="108">
        <v>19.97</v>
      </c>
      <c r="BG42" s="108">
        <v>0.3386738844375215</v>
      </c>
      <c r="BH42" s="101">
        <v>19.631326115562477</v>
      </c>
      <c r="BI42" s="108">
        <v>20.30867388443752</v>
      </c>
      <c r="BJ42" s="108">
        <v>3</v>
      </c>
      <c r="BK42" s="112"/>
      <c r="BL42" s="113"/>
      <c r="BM42" s="113"/>
      <c r="BN42" s="113"/>
      <c r="BO42" s="113"/>
      <c r="BP42" s="101"/>
      <c r="BQ42" s="101"/>
      <c r="BR42" s="101"/>
    </row>
    <row r="43" spans="1:70" ht="12.75">
      <c r="A43" s="99" t="s">
        <v>132</v>
      </c>
      <c r="B43" s="100"/>
      <c r="C43" s="101"/>
      <c r="D43" s="102">
        <v>0</v>
      </c>
      <c r="E43" s="103"/>
      <c r="F43" s="104">
        <f>IF(D43&lt;=0.0117,(D43-'[2]Stages'!$C$5)*'[2]Stages'!$H$6+'[2]Stages'!$E$5,IF(D43&lt;=0.126,(D43-'[2]Stages'!$C$6)*'[2]Stages'!$H$7+'[2]Stages'!$E$6,IF(D43&lt;=0.781,(D43-'[2]Stages'!$C$7)*'[2]Stages'!$H$8+'[2]Stages'!$E$7,IF(D43&lt;=1.806,(D43-'[2]Stages'!$C$8)*'[2]Stages'!$H$9+'[2]Stages'!$E$8,IF(D43&lt;=2.588,(D43-'[2]Stages'!$C$9)*'[2]Stages'!$H$10+'[2]Stages'!$E$9)))))</f>
        <v>0</v>
      </c>
      <c r="G43" s="101" t="s">
        <v>81</v>
      </c>
      <c r="H43" s="101"/>
      <c r="I43" s="101" t="s">
        <v>112</v>
      </c>
      <c r="J43" s="101"/>
      <c r="K43" s="101"/>
      <c r="L43" s="101"/>
      <c r="M43" s="101"/>
      <c r="N43" s="101"/>
      <c r="O43" s="101"/>
      <c r="P43" s="101"/>
      <c r="Q43" s="101" t="s">
        <v>82</v>
      </c>
      <c r="R43" s="101" t="s">
        <v>83</v>
      </c>
      <c r="S43" s="101"/>
      <c r="T43" s="101"/>
      <c r="U43" s="105"/>
      <c r="V43" s="100"/>
      <c r="W43" s="101" t="s">
        <v>113</v>
      </c>
      <c r="X43" s="101"/>
      <c r="Y43" s="101"/>
      <c r="Z43" s="101">
        <v>87</v>
      </c>
      <c r="AA43" s="101" t="s">
        <v>133</v>
      </c>
      <c r="AB43" s="18">
        <v>22.6</v>
      </c>
      <c r="AC43" s="100">
        <v>22.4</v>
      </c>
      <c r="AD43" s="100"/>
      <c r="AE43" s="100">
        <v>22.4</v>
      </c>
      <c r="AF43" s="100"/>
      <c r="AG43" s="100">
        <v>22.4</v>
      </c>
      <c r="AH43" s="106">
        <f t="shared" si="0"/>
        <v>22.4</v>
      </c>
      <c r="AI43" s="100"/>
      <c r="AJ43" s="100"/>
      <c r="AK43" s="101"/>
      <c r="AL43" s="101"/>
      <c r="AM43" s="101" t="s">
        <v>86</v>
      </c>
      <c r="AN43" s="101" t="s">
        <v>87</v>
      </c>
      <c r="AO43" s="100">
        <v>65</v>
      </c>
      <c r="AP43" s="101"/>
      <c r="AQ43" s="100">
        <v>1583</v>
      </c>
      <c r="AR43" s="100">
        <v>1599</v>
      </c>
      <c r="AS43" s="100">
        <v>2001</v>
      </c>
      <c r="AT43" s="101"/>
      <c r="AU43" s="101"/>
      <c r="AV43" s="101"/>
      <c r="AW43" s="101" t="s">
        <v>88</v>
      </c>
      <c r="AX43" s="105">
        <v>0</v>
      </c>
      <c r="AY43" s="105">
        <v>22.5</v>
      </c>
      <c r="AZ43" s="107"/>
      <c r="BA43" s="108"/>
      <c r="BB43" s="108"/>
      <c r="BC43" s="109"/>
      <c r="BD43" s="101"/>
      <c r="BE43" s="101"/>
      <c r="BF43" s="108"/>
      <c r="BG43" s="108"/>
      <c r="BH43" s="101"/>
      <c r="BI43" s="108"/>
      <c r="BJ43" s="108"/>
      <c r="BK43" s="112"/>
      <c r="BL43" s="113"/>
      <c r="BM43" s="113"/>
      <c r="BN43" s="113"/>
      <c r="BO43" s="113"/>
      <c r="BP43" s="101"/>
      <c r="BQ43" s="101"/>
      <c r="BR43" s="101"/>
    </row>
    <row r="44" spans="1:70" ht="12.75">
      <c r="A44" s="99" t="s">
        <v>134</v>
      </c>
      <c r="B44" s="100"/>
      <c r="C44" s="101"/>
      <c r="D44" s="102">
        <v>0</v>
      </c>
      <c r="E44" s="103"/>
      <c r="F44" s="104">
        <f>IF(D44&lt;=0.0117,(D44-'[2]Stages'!$C$5)*'[2]Stages'!$H$6+'[2]Stages'!$E$5,IF(D44&lt;=0.126,(D44-'[2]Stages'!$C$6)*'[2]Stages'!$H$7+'[2]Stages'!$E$6,IF(D44&lt;=0.781,(D44-'[2]Stages'!$C$7)*'[2]Stages'!$H$8+'[2]Stages'!$E$7,IF(D44&lt;=1.806,(D44-'[2]Stages'!$C$8)*'[2]Stages'!$H$9+'[2]Stages'!$E$8,IF(D44&lt;=2.588,(D44-'[2]Stages'!$C$9)*'[2]Stages'!$H$10+'[2]Stages'!$E$9)))))</f>
        <v>0</v>
      </c>
      <c r="G44" s="101" t="s">
        <v>81</v>
      </c>
      <c r="H44" s="101"/>
      <c r="I44" s="101" t="s">
        <v>104</v>
      </c>
      <c r="J44" s="101"/>
      <c r="K44" s="101"/>
      <c r="L44" s="101"/>
      <c r="M44" s="101"/>
      <c r="N44" s="101"/>
      <c r="O44" s="101"/>
      <c r="P44" s="101"/>
      <c r="Q44" s="101" t="s">
        <v>82</v>
      </c>
      <c r="R44" s="101" t="s">
        <v>83</v>
      </c>
      <c r="S44" s="101"/>
      <c r="T44" s="101"/>
      <c r="U44" s="105"/>
      <c r="V44" s="100"/>
      <c r="W44" s="101" t="s">
        <v>105</v>
      </c>
      <c r="X44" s="101"/>
      <c r="Y44" s="101"/>
      <c r="Z44" s="101">
        <v>82</v>
      </c>
      <c r="AA44" s="101" t="s">
        <v>135</v>
      </c>
      <c r="AB44" s="18">
        <v>22.6</v>
      </c>
      <c r="AC44" s="100">
        <v>22.4</v>
      </c>
      <c r="AD44" s="100">
        <v>22.4</v>
      </c>
      <c r="AE44" s="100"/>
      <c r="AF44" s="100"/>
      <c r="AG44" s="100">
        <v>22.4</v>
      </c>
      <c r="AH44" s="106">
        <f t="shared" si="0"/>
        <v>22.4</v>
      </c>
      <c r="AI44" s="100"/>
      <c r="AJ44" s="100"/>
      <c r="AK44" s="101"/>
      <c r="AL44" s="101"/>
      <c r="AM44" s="101" t="s">
        <v>86</v>
      </c>
      <c r="AN44" s="101" t="s">
        <v>87</v>
      </c>
      <c r="AO44" s="100">
        <v>65</v>
      </c>
      <c r="AP44" s="101"/>
      <c r="AQ44" s="100">
        <v>1583</v>
      </c>
      <c r="AR44" s="100">
        <v>1599</v>
      </c>
      <c r="AS44" s="100">
        <v>2001</v>
      </c>
      <c r="AT44" s="101"/>
      <c r="AU44" s="101"/>
      <c r="AV44" s="101"/>
      <c r="AW44" s="101" t="s">
        <v>88</v>
      </c>
      <c r="AX44" s="105">
        <v>0</v>
      </c>
      <c r="AY44" s="105">
        <v>22.6</v>
      </c>
      <c r="AZ44" s="107"/>
      <c r="BA44" s="108"/>
      <c r="BB44" s="108"/>
      <c r="BC44" s="109"/>
      <c r="BD44" s="101"/>
      <c r="BE44" s="101">
        <v>298</v>
      </c>
      <c r="BF44" s="108">
        <v>20.188888888888886</v>
      </c>
      <c r="BG44" s="108">
        <v>0.5109903238918634</v>
      </c>
      <c r="BH44" s="101">
        <v>19.677898564997022</v>
      </c>
      <c r="BI44" s="108">
        <v>20.69987921278075</v>
      </c>
      <c r="BJ44" s="108">
        <v>9</v>
      </c>
      <c r="BK44" s="112"/>
      <c r="BL44" s="113"/>
      <c r="BM44" s="113"/>
      <c r="BN44" s="113"/>
      <c r="BO44" s="113"/>
      <c r="BP44" s="101"/>
      <c r="BQ44" s="101"/>
      <c r="BR44" s="101"/>
    </row>
    <row r="45" spans="1:62" ht="12" customHeight="1">
      <c r="A45" s="99" t="s">
        <v>136</v>
      </c>
      <c r="D45" s="102">
        <v>0</v>
      </c>
      <c r="F45" s="104">
        <f>IF(D45&lt;=0.0117,(D45-'[2]Stages'!$C$5)*'[2]Stages'!$H$6+'[2]Stages'!$E$5,IF(D45&lt;=0.126,(D45-'[2]Stages'!$C$6)*'[2]Stages'!$H$7+'[2]Stages'!$E$6,IF(D45&lt;=0.781,(D45-'[2]Stages'!$C$7)*'[2]Stages'!$H$8+'[2]Stages'!$E$7,IF(D45&lt;=1.806,(D45-'[2]Stages'!$C$8)*'[2]Stages'!$H$9+'[2]Stages'!$E$8,IF(D45&lt;=2.588,(D45-'[2]Stages'!$C$9)*'[2]Stages'!$H$10+'[2]Stages'!$E$9)))))</f>
        <v>0</v>
      </c>
      <c r="G45" s="101" t="s">
        <v>81</v>
      </c>
      <c r="Q45" s="101" t="s">
        <v>82</v>
      </c>
      <c r="R45" s="101" t="s">
        <v>83</v>
      </c>
      <c r="W45" s="101" t="s">
        <v>137</v>
      </c>
      <c r="Z45" s="101">
        <v>69</v>
      </c>
      <c r="AA45" s="101" t="s">
        <v>138</v>
      </c>
      <c r="AB45" s="18">
        <v>22.6</v>
      </c>
      <c r="AC45" s="100">
        <v>22.4</v>
      </c>
      <c r="AD45" s="100">
        <v>22.4</v>
      </c>
      <c r="AG45" s="100">
        <v>22.4</v>
      </c>
      <c r="AH45" s="106">
        <f t="shared" si="0"/>
        <v>22.4</v>
      </c>
      <c r="AM45" s="101" t="s">
        <v>86</v>
      </c>
      <c r="AN45" s="101" t="s">
        <v>87</v>
      </c>
      <c r="AO45" s="100">
        <v>65</v>
      </c>
      <c r="AQ45" s="100">
        <v>1583</v>
      </c>
      <c r="AR45" s="100">
        <v>1599</v>
      </c>
      <c r="AS45" s="100">
        <v>2001</v>
      </c>
      <c r="AW45" s="101" t="s">
        <v>88</v>
      </c>
      <c r="AX45" s="105">
        <v>0</v>
      </c>
      <c r="AY45" s="105">
        <v>22.8</v>
      </c>
      <c r="AZ45" s="107"/>
      <c r="BE45" s="101">
        <v>300</v>
      </c>
      <c r="BF45" s="108">
        <v>20.506250000000005</v>
      </c>
      <c r="BG45" s="108">
        <v>0.5970496243766126</v>
      </c>
      <c r="BH45" s="101">
        <v>19.909200375623392</v>
      </c>
      <c r="BI45" s="108">
        <v>21.103299624376618</v>
      </c>
      <c r="BJ45" s="108">
        <v>64</v>
      </c>
    </row>
    <row r="46" spans="1:62" ht="12" customHeight="1">
      <c r="A46" s="99" t="s">
        <v>139</v>
      </c>
      <c r="D46" s="102">
        <v>0</v>
      </c>
      <c r="F46" s="104">
        <f>IF(D46&lt;=0.0117,(D46-'[2]Stages'!$C$5)*'[2]Stages'!$H$6+'[2]Stages'!$E$5,IF(D46&lt;=0.126,(D46-'[2]Stages'!$C$6)*'[2]Stages'!$H$7+'[2]Stages'!$E$6,IF(D46&lt;=0.781,(D46-'[2]Stages'!$C$7)*'[2]Stages'!$H$8+'[2]Stages'!$E$7,IF(D46&lt;=1.806,(D46-'[2]Stages'!$C$8)*'[2]Stages'!$H$9+'[2]Stages'!$E$8,IF(D46&lt;=2.588,(D46-'[2]Stages'!$C$9)*'[2]Stages'!$H$10+'[2]Stages'!$E$9)))))</f>
        <v>0</v>
      </c>
      <c r="G46" s="101" t="s">
        <v>81</v>
      </c>
      <c r="I46" s="101" t="s">
        <v>112</v>
      </c>
      <c r="Q46" s="101" t="s">
        <v>82</v>
      </c>
      <c r="R46" s="101" t="s">
        <v>83</v>
      </c>
      <c r="W46" s="101" t="s">
        <v>113</v>
      </c>
      <c r="Z46" s="101">
        <v>82</v>
      </c>
      <c r="AA46" s="101" t="s">
        <v>125</v>
      </c>
      <c r="AB46" s="18">
        <v>22.6</v>
      </c>
      <c r="AC46" s="100">
        <v>22.5</v>
      </c>
      <c r="AD46" s="100">
        <v>22.5</v>
      </c>
      <c r="AG46" s="100">
        <v>22.5</v>
      </c>
      <c r="AH46" s="106">
        <f t="shared" si="0"/>
        <v>22.5</v>
      </c>
      <c r="AM46" s="101" t="s">
        <v>86</v>
      </c>
      <c r="AN46" s="101" t="s">
        <v>87</v>
      </c>
      <c r="AO46" s="100">
        <v>65</v>
      </c>
      <c r="AQ46" s="100">
        <v>1583</v>
      </c>
      <c r="AR46" s="100">
        <v>1599</v>
      </c>
      <c r="AS46" s="100">
        <v>2001</v>
      </c>
      <c r="AW46" s="101" t="s">
        <v>88</v>
      </c>
      <c r="AX46" s="105">
        <v>0</v>
      </c>
      <c r="AY46" s="105">
        <v>23.1</v>
      </c>
      <c r="AZ46" s="107"/>
      <c r="BE46" s="120">
        <v>302</v>
      </c>
      <c r="BF46" s="121">
        <v>20.651807228915665</v>
      </c>
      <c r="BG46" s="121">
        <v>0.594766083509683</v>
      </c>
      <c r="BH46" s="120">
        <v>20.057041145405982</v>
      </c>
      <c r="BI46" s="121">
        <v>21.246573312425348</v>
      </c>
      <c r="BJ46" s="108">
        <v>83</v>
      </c>
    </row>
    <row r="47" spans="1:62" ht="12" customHeight="1">
      <c r="A47" s="99" t="s">
        <v>140</v>
      </c>
      <c r="D47" s="102">
        <v>0</v>
      </c>
      <c r="F47" s="104">
        <f>IF(D47&lt;=0.0117,(D47-'[2]Stages'!$C$5)*'[2]Stages'!$H$6+'[2]Stages'!$E$5,IF(D47&lt;=0.126,(D47-'[2]Stages'!$C$6)*'[2]Stages'!$H$7+'[2]Stages'!$E$6,IF(D47&lt;=0.781,(D47-'[2]Stages'!$C$7)*'[2]Stages'!$H$8+'[2]Stages'!$E$7,IF(D47&lt;=1.806,(D47-'[2]Stages'!$C$8)*'[2]Stages'!$H$9+'[2]Stages'!$E$8,IF(D47&lt;=2.588,(D47-'[2]Stages'!$C$9)*'[2]Stages'!$H$10+'[2]Stages'!$E$9)))))</f>
        <v>0</v>
      </c>
      <c r="G47" s="101" t="s">
        <v>81</v>
      </c>
      <c r="I47" s="101" t="s">
        <v>112</v>
      </c>
      <c r="Q47" s="101" t="s">
        <v>82</v>
      </c>
      <c r="R47" s="101" t="s">
        <v>83</v>
      </c>
      <c r="W47" s="101" t="s">
        <v>113</v>
      </c>
      <c r="Z47" s="101">
        <v>66</v>
      </c>
      <c r="AA47" s="101" t="s">
        <v>141</v>
      </c>
      <c r="AB47" s="18">
        <v>22.6</v>
      </c>
      <c r="AC47" s="100">
        <v>22.5</v>
      </c>
      <c r="AD47" s="100">
        <v>22.5</v>
      </c>
      <c r="AG47" s="100">
        <v>22.5</v>
      </c>
      <c r="AH47" s="106">
        <f t="shared" si="0"/>
        <v>22.5</v>
      </c>
      <c r="AM47" s="101" t="s">
        <v>86</v>
      </c>
      <c r="AN47" s="101" t="s">
        <v>87</v>
      </c>
      <c r="AO47" s="100">
        <v>65</v>
      </c>
      <c r="AQ47" s="100">
        <v>1583</v>
      </c>
      <c r="AR47" s="100">
        <v>1599</v>
      </c>
      <c r="AS47" s="100">
        <v>2001</v>
      </c>
      <c r="AW47" s="101" t="s">
        <v>88</v>
      </c>
      <c r="AX47" s="105">
        <v>0</v>
      </c>
      <c r="AY47" s="105">
        <v>22.6</v>
      </c>
      <c r="AZ47" s="107"/>
      <c r="BE47" s="101">
        <v>304</v>
      </c>
      <c r="BF47" s="108">
        <v>20.74523809523809</v>
      </c>
      <c r="BG47" s="108">
        <v>0.647773816650339</v>
      </c>
      <c r="BH47" s="101">
        <v>20.09746427858775</v>
      </c>
      <c r="BI47" s="108">
        <v>21.39301191188843</v>
      </c>
      <c r="BJ47" s="108">
        <v>42</v>
      </c>
    </row>
    <row r="48" spans="1:62" ht="12" customHeight="1">
      <c r="A48" s="99" t="s">
        <v>142</v>
      </c>
      <c r="D48" s="102">
        <v>0</v>
      </c>
      <c r="F48" s="104">
        <f>IF(D48&lt;=0.0117,(D48-'[2]Stages'!$C$5)*'[2]Stages'!$H$6+'[2]Stages'!$E$5,IF(D48&lt;=0.126,(D48-'[2]Stages'!$C$6)*'[2]Stages'!$H$7+'[2]Stages'!$E$6,IF(D48&lt;=0.781,(D48-'[2]Stages'!$C$7)*'[2]Stages'!$H$8+'[2]Stages'!$E$7,IF(D48&lt;=1.806,(D48-'[2]Stages'!$C$8)*'[2]Stages'!$H$9+'[2]Stages'!$E$8,IF(D48&lt;=2.588,(D48-'[2]Stages'!$C$9)*'[2]Stages'!$H$10+'[2]Stages'!$E$9)))))</f>
        <v>0</v>
      </c>
      <c r="G48" s="101" t="s">
        <v>81</v>
      </c>
      <c r="I48" s="101" t="s">
        <v>104</v>
      </c>
      <c r="Q48" s="101" t="s">
        <v>82</v>
      </c>
      <c r="R48" s="101" t="s">
        <v>83</v>
      </c>
      <c r="W48" s="101" t="s">
        <v>105</v>
      </c>
      <c r="Z48" s="101">
        <v>80</v>
      </c>
      <c r="AA48" s="101" t="s">
        <v>143</v>
      </c>
      <c r="AB48" s="18">
        <v>22.6</v>
      </c>
      <c r="AC48" s="100">
        <v>22.5</v>
      </c>
      <c r="AD48" s="100">
        <v>22.5</v>
      </c>
      <c r="AG48" s="100">
        <v>22.5</v>
      </c>
      <c r="AH48" s="106">
        <f t="shared" si="0"/>
        <v>22.5</v>
      </c>
      <c r="AM48" s="101" t="s">
        <v>86</v>
      </c>
      <c r="AN48" s="101" t="s">
        <v>87</v>
      </c>
      <c r="AO48" s="100">
        <v>65</v>
      </c>
      <c r="AQ48" s="100">
        <v>1583</v>
      </c>
      <c r="AR48" s="100">
        <v>1599</v>
      </c>
      <c r="AS48" s="100">
        <v>2001</v>
      </c>
      <c r="AW48" s="101" t="s">
        <v>88</v>
      </c>
      <c r="AX48" s="105">
        <v>0</v>
      </c>
      <c r="AY48" s="105">
        <v>22.3</v>
      </c>
      <c r="AZ48" s="107"/>
      <c r="BE48" s="101">
        <v>306</v>
      </c>
      <c r="BF48" s="108">
        <v>20.525000000000002</v>
      </c>
      <c r="BG48" s="108">
        <v>0.751443056170371</v>
      </c>
      <c r="BH48" s="101">
        <v>19.773556943829632</v>
      </c>
      <c r="BI48" s="108">
        <v>21.276443056170372</v>
      </c>
      <c r="BJ48" s="108">
        <v>16</v>
      </c>
    </row>
    <row r="49" spans="1:62" ht="12" customHeight="1">
      <c r="A49" s="99" t="s">
        <v>144</v>
      </c>
      <c r="D49" s="102">
        <v>0</v>
      </c>
      <c r="F49" s="104">
        <f>IF(D49&lt;=0.0117,(D49-'[2]Stages'!$C$5)*'[2]Stages'!$H$6+'[2]Stages'!$E$5,IF(D49&lt;=0.126,(D49-'[2]Stages'!$C$6)*'[2]Stages'!$H$7+'[2]Stages'!$E$6,IF(D49&lt;=0.781,(D49-'[2]Stages'!$C$7)*'[2]Stages'!$H$8+'[2]Stages'!$E$7,IF(D49&lt;=1.806,(D49-'[2]Stages'!$C$8)*'[2]Stages'!$H$9+'[2]Stages'!$E$8,IF(D49&lt;=2.588,(D49-'[2]Stages'!$C$9)*'[2]Stages'!$H$10+'[2]Stages'!$E$9)))))</f>
        <v>0</v>
      </c>
      <c r="G49" s="101" t="s">
        <v>81</v>
      </c>
      <c r="Q49" s="101" t="s">
        <v>82</v>
      </c>
      <c r="R49" s="101" t="s">
        <v>83</v>
      </c>
      <c r="W49" s="101" t="s">
        <v>131</v>
      </c>
      <c r="Z49" s="101">
        <v>73</v>
      </c>
      <c r="AA49" s="101" t="s">
        <v>145</v>
      </c>
      <c r="AB49" s="18">
        <v>22.6</v>
      </c>
      <c r="AC49" s="100">
        <v>22.5</v>
      </c>
      <c r="AD49" s="100">
        <v>22.5</v>
      </c>
      <c r="AG49" s="100">
        <v>22.5</v>
      </c>
      <c r="AH49" s="106">
        <f t="shared" si="0"/>
        <v>22.5</v>
      </c>
      <c r="AM49" s="101" t="s">
        <v>86</v>
      </c>
      <c r="AN49" s="101" t="s">
        <v>87</v>
      </c>
      <c r="AO49" s="100">
        <v>65</v>
      </c>
      <c r="AQ49" s="100">
        <v>1583</v>
      </c>
      <c r="AR49" s="100">
        <v>1599</v>
      </c>
      <c r="AS49" s="100">
        <v>2001</v>
      </c>
      <c r="AW49" s="101" t="s">
        <v>88</v>
      </c>
      <c r="AX49" s="105">
        <v>0</v>
      </c>
      <c r="AY49" s="105">
        <v>21.5</v>
      </c>
      <c r="AZ49" s="107"/>
      <c r="BE49" s="101">
        <v>308</v>
      </c>
      <c r="BF49" s="108">
        <v>19.212894736842102</v>
      </c>
      <c r="BG49" s="108">
        <v>1.268959893190607</v>
      </c>
      <c r="BH49" s="101">
        <v>17.943934843651494</v>
      </c>
      <c r="BI49" s="108">
        <v>20.48185463003271</v>
      </c>
      <c r="BJ49" s="108">
        <v>19</v>
      </c>
    </row>
    <row r="50" spans="1:70" ht="12" customHeight="1">
      <c r="A50" s="99" t="s">
        <v>146</v>
      </c>
      <c r="D50" s="102">
        <v>0</v>
      </c>
      <c r="F50" s="104">
        <f>IF(D50&lt;=0.0117,(D50-'[2]Stages'!$C$5)*'[2]Stages'!$H$6+'[2]Stages'!$E$5,IF(D50&lt;=0.126,(D50-'[2]Stages'!$C$6)*'[2]Stages'!$H$7+'[2]Stages'!$E$6,IF(D50&lt;=0.781,(D50-'[2]Stages'!$C$7)*'[2]Stages'!$H$8+'[2]Stages'!$E$7,IF(D50&lt;=1.806,(D50-'[2]Stages'!$C$8)*'[2]Stages'!$H$9+'[2]Stages'!$E$8,IF(D50&lt;=2.588,(D50-'[2]Stages'!$C$9)*'[2]Stages'!$H$10+'[2]Stages'!$E$9)))))</f>
        <v>0</v>
      </c>
      <c r="G50" s="101" t="s">
        <v>81</v>
      </c>
      <c r="I50" s="101" t="s">
        <v>112</v>
      </c>
      <c r="Q50" s="101" t="s">
        <v>82</v>
      </c>
      <c r="R50" s="101" t="s">
        <v>83</v>
      </c>
      <c r="W50" s="101" t="s">
        <v>113</v>
      </c>
      <c r="Z50" s="101">
        <v>79</v>
      </c>
      <c r="AA50" s="101" t="s">
        <v>147</v>
      </c>
      <c r="AB50" s="18">
        <v>22.6</v>
      </c>
      <c r="AC50" s="100">
        <v>22.6</v>
      </c>
      <c r="AD50" s="100">
        <v>22.6</v>
      </c>
      <c r="AG50" s="100">
        <v>22.6</v>
      </c>
      <c r="AH50" s="106">
        <f t="shared" si="0"/>
        <v>22.6</v>
      </c>
      <c r="AM50" s="101" t="s">
        <v>86</v>
      </c>
      <c r="AN50" s="101" t="s">
        <v>87</v>
      </c>
      <c r="AO50" s="100">
        <v>65</v>
      </c>
      <c r="AQ50" s="100">
        <v>1583</v>
      </c>
      <c r="AR50" s="100">
        <v>1599</v>
      </c>
      <c r="AS50" s="100">
        <v>2001</v>
      </c>
      <c r="AW50" s="101" t="s">
        <v>88</v>
      </c>
      <c r="AX50" s="105">
        <v>0</v>
      </c>
      <c r="AY50" s="105">
        <v>23.5</v>
      </c>
      <c r="AZ50" s="107"/>
      <c r="BE50" s="101">
        <v>310</v>
      </c>
      <c r="BF50" s="108">
        <v>19.572037037037035</v>
      </c>
      <c r="BG50" s="108">
        <v>1.2367872922486745</v>
      </c>
      <c r="BH50" s="101">
        <v>18.33524974478836</v>
      </c>
      <c r="BI50" s="108">
        <v>20.80882432928571</v>
      </c>
      <c r="BJ50" s="108">
        <v>27</v>
      </c>
      <c r="BR50" s="119"/>
    </row>
    <row r="51" spans="1:70" ht="12" customHeight="1">
      <c r="A51" s="99" t="s">
        <v>148</v>
      </c>
      <c r="D51" s="102">
        <v>0</v>
      </c>
      <c r="F51" s="104">
        <f>IF(D51&lt;=0.0117,(D51-'[2]Stages'!$C$5)*'[2]Stages'!$H$6+'[2]Stages'!$E$5,IF(D51&lt;=0.126,(D51-'[2]Stages'!$C$6)*'[2]Stages'!$H$7+'[2]Stages'!$E$6,IF(D51&lt;=0.781,(D51-'[2]Stages'!$C$7)*'[2]Stages'!$H$8+'[2]Stages'!$E$7,IF(D51&lt;=1.806,(D51-'[2]Stages'!$C$8)*'[2]Stages'!$H$9+'[2]Stages'!$E$8,IF(D51&lt;=2.588,(D51-'[2]Stages'!$C$9)*'[2]Stages'!$H$10+'[2]Stages'!$E$9)))))</f>
        <v>0</v>
      </c>
      <c r="G51" s="101" t="s">
        <v>81</v>
      </c>
      <c r="I51" s="101" t="s">
        <v>112</v>
      </c>
      <c r="Q51" s="101" t="s">
        <v>82</v>
      </c>
      <c r="R51" s="101" t="s">
        <v>83</v>
      </c>
      <c r="W51" s="101" t="s">
        <v>113</v>
      </c>
      <c r="Z51" s="101">
        <v>84</v>
      </c>
      <c r="AA51" s="101" t="s">
        <v>149</v>
      </c>
      <c r="AB51" s="18">
        <v>22.6</v>
      </c>
      <c r="AC51" s="100">
        <v>22.6</v>
      </c>
      <c r="AD51" s="100">
        <v>22.6</v>
      </c>
      <c r="AG51" s="100">
        <v>22.6</v>
      </c>
      <c r="AH51" s="106">
        <f t="shared" si="0"/>
        <v>22.6</v>
      </c>
      <c r="AM51" s="101" t="s">
        <v>86</v>
      </c>
      <c r="AN51" s="101" t="s">
        <v>87</v>
      </c>
      <c r="AO51" s="100">
        <v>65</v>
      </c>
      <c r="AQ51" s="100">
        <v>1583</v>
      </c>
      <c r="AR51" s="100">
        <v>1599</v>
      </c>
      <c r="AS51" s="100">
        <v>2001</v>
      </c>
      <c r="AW51" s="101" t="s">
        <v>88</v>
      </c>
      <c r="AX51" s="105">
        <v>0</v>
      </c>
      <c r="AY51" s="105">
        <v>22.3</v>
      </c>
      <c r="AZ51" s="107"/>
      <c r="BE51" s="101">
        <v>312</v>
      </c>
      <c r="BF51" s="108">
        <v>20.54</v>
      </c>
      <c r="BG51" s="108">
        <v>0.6080413519772201</v>
      </c>
      <c r="BH51" s="101">
        <v>19.93195864802278</v>
      </c>
      <c r="BI51" s="108">
        <v>21.14804135197722</v>
      </c>
      <c r="BJ51" s="108">
        <v>15</v>
      </c>
      <c r="BR51" s="119"/>
    </row>
    <row r="52" spans="1:70" ht="12" customHeight="1">
      <c r="A52" s="99" t="s">
        <v>150</v>
      </c>
      <c r="D52" s="102">
        <v>0</v>
      </c>
      <c r="F52" s="104">
        <f>IF(D52&lt;=0.0117,(D52-'[2]Stages'!$C$5)*'[2]Stages'!$H$6+'[2]Stages'!$E$5,IF(D52&lt;=0.126,(D52-'[2]Stages'!$C$6)*'[2]Stages'!$H$7+'[2]Stages'!$E$6,IF(D52&lt;=0.781,(D52-'[2]Stages'!$C$7)*'[2]Stages'!$H$8+'[2]Stages'!$E$7,IF(D52&lt;=1.806,(D52-'[2]Stages'!$C$8)*'[2]Stages'!$H$9+'[2]Stages'!$E$8,IF(D52&lt;=2.588,(D52-'[2]Stages'!$C$9)*'[2]Stages'!$H$10+'[2]Stages'!$E$9)))))</f>
        <v>0</v>
      </c>
      <c r="G52" s="101" t="s">
        <v>81</v>
      </c>
      <c r="I52" s="101" t="s">
        <v>112</v>
      </c>
      <c r="Q52" s="101" t="s">
        <v>82</v>
      </c>
      <c r="R52" s="101" t="s">
        <v>83</v>
      </c>
      <c r="W52" s="101" t="s">
        <v>113</v>
      </c>
      <c r="Z52" s="101">
        <v>83</v>
      </c>
      <c r="AA52" s="101" t="s">
        <v>151</v>
      </c>
      <c r="AB52" s="18">
        <v>22.6</v>
      </c>
      <c r="AC52" s="100">
        <v>22.6</v>
      </c>
      <c r="AD52" s="100">
        <v>22.6</v>
      </c>
      <c r="AG52" s="100">
        <v>22.6</v>
      </c>
      <c r="AH52" s="106">
        <f t="shared" si="0"/>
        <v>22.6</v>
      </c>
      <c r="AM52" s="101" t="s">
        <v>86</v>
      </c>
      <c r="AN52" s="101" t="s">
        <v>87</v>
      </c>
      <c r="AO52" s="100">
        <v>65</v>
      </c>
      <c r="AQ52" s="100">
        <v>1583</v>
      </c>
      <c r="AR52" s="100">
        <v>1599</v>
      </c>
      <c r="AS52" s="100">
        <v>2001</v>
      </c>
      <c r="AW52" s="101" t="s">
        <v>88</v>
      </c>
      <c r="AX52" s="105">
        <v>0</v>
      </c>
      <c r="AY52" s="105">
        <v>22.5</v>
      </c>
      <c r="AZ52" s="107"/>
      <c r="BE52" s="101">
        <v>314</v>
      </c>
      <c r="BF52" s="108">
        <v>20.839999999999996</v>
      </c>
      <c r="BG52" s="108">
        <v>0.6877499545619759</v>
      </c>
      <c r="BH52" s="101">
        <v>20.15225004543802</v>
      </c>
      <c r="BI52" s="108">
        <v>21.527749954561973</v>
      </c>
      <c r="BJ52" s="108">
        <v>5</v>
      </c>
      <c r="BR52" s="119"/>
    </row>
    <row r="53" spans="1:62" ht="12" customHeight="1">
      <c r="A53" s="99" t="s">
        <v>152</v>
      </c>
      <c r="D53" s="102">
        <v>0</v>
      </c>
      <c r="F53" s="104">
        <f>IF(D53&lt;=0.0117,(D53-'[2]Stages'!$C$5)*'[2]Stages'!$H$6+'[2]Stages'!$E$5,IF(D53&lt;=0.126,(D53-'[2]Stages'!$C$6)*'[2]Stages'!$H$7+'[2]Stages'!$E$6,IF(D53&lt;=0.781,(D53-'[2]Stages'!$C$7)*'[2]Stages'!$H$8+'[2]Stages'!$E$7,IF(D53&lt;=1.806,(D53-'[2]Stages'!$C$8)*'[2]Stages'!$H$9+'[2]Stages'!$E$8,IF(D53&lt;=2.588,(D53-'[2]Stages'!$C$9)*'[2]Stages'!$H$10+'[2]Stages'!$E$9)))))</f>
        <v>0</v>
      </c>
      <c r="G53" s="101" t="s">
        <v>81</v>
      </c>
      <c r="I53" s="101" t="s">
        <v>112</v>
      </c>
      <c r="Q53" s="101" t="s">
        <v>82</v>
      </c>
      <c r="R53" s="101" t="s">
        <v>83</v>
      </c>
      <c r="W53" s="101" t="s">
        <v>113</v>
      </c>
      <c r="Z53" s="101">
        <v>90</v>
      </c>
      <c r="AA53" s="101" t="s">
        <v>153</v>
      </c>
      <c r="AB53" s="18">
        <v>22.6</v>
      </c>
      <c r="AC53" s="100">
        <v>22.6</v>
      </c>
      <c r="AE53" s="100">
        <v>22.6</v>
      </c>
      <c r="AG53" s="100">
        <v>22.6</v>
      </c>
      <c r="AH53" s="106">
        <f t="shared" si="0"/>
        <v>22.6</v>
      </c>
      <c r="AM53" s="101" t="s">
        <v>86</v>
      </c>
      <c r="AN53" s="101" t="s">
        <v>87</v>
      </c>
      <c r="AO53" s="100">
        <v>65</v>
      </c>
      <c r="AQ53" s="100">
        <v>1583</v>
      </c>
      <c r="AR53" s="100">
        <v>1599</v>
      </c>
      <c r="AS53" s="100">
        <v>2001</v>
      </c>
      <c r="AW53" s="101" t="s">
        <v>88</v>
      </c>
      <c r="AX53" s="105">
        <v>0</v>
      </c>
      <c r="AY53" s="105">
        <v>22.6</v>
      </c>
      <c r="AZ53" s="107"/>
      <c r="BJ53" s="108"/>
    </row>
    <row r="54" spans="1:62" ht="12" customHeight="1">
      <c r="A54" s="99" t="s">
        <v>154</v>
      </c>
      <c r="D54" s="102">
        <v>0</v>
      </c>
      <c r="F54" s="104">
        <f>IF(D54&lt;=0.0117,(D54-'[2]Stages'!$C$5)*'[2]Stages'!$H$6+'[2]Stages'!$E$5,IF(D54&lt;=0.126,(D54-'[2]Stages'!$C$6)*'[2]Stages'!$H$7+'[2]Stages'!$E$6,IF(D54&lt;=0.781,(D54-'[2]Stages'!$C$7)*'[2]Stages'!$H$8+'[2]Stages'!$E$7,IF(D54&lt;=1.806,(D54-'[2]Stages'!$C$8)*'[2]Stages'!$H$9+'[2]Stages'!$E$8,IF(D54&lt;=2.588,(D54-'[2]Stages'!$C$9)*'[2]Stages'!$H$10+'[2]Stages'!$E$9)))))</f>
        <v>0</v>
      </c>
      <c r="G54" s="101" t="s">
        <v>81</v>
      </c>
      <c r="I54" s="101" t="s">
        <v>112</v>
      </c>
      <c r="Q54" s="101" t="s">
        <v>82</v>
      </c>
      <c r="R54" s="101" t="s">
        <v>83</v>
      </c>
      <c r="W54" s="101" t="s">
        <v>113</v>
      </c>
      <c r="Z54" s="101">
        <v>85</v>
      </c>
      <c r="AA54" s="101" t="s">
        <v>155</v>
      </c>
      <c r="AB54" s="18">
        <v>22.6</v>
      </c>
      <c r="AC54" s="100">
        <v>22.6</v>
      </c>
      <c r="AE54" s="100">
        <v>22.6</v>
      </c>
      <c r="AG54" s="100">
        <v>22.6</v>
      </c>
      <c r="AH54" s="106">
        <f t="shared" si="0"/>
        <v>22.6</v>
      </c>
      <c r="AM54" s="101" t="s">
        <v>86</v>
      </c>
      <c r="AN54" s="101" t="s">
        <v>87</v>
      </c>
      <c r="AO54" s="100">
        <v>65</v>
      </c>
      <c r="AQ54" s="100">
        <v>1583</v>
      </c>
      <c r="AR54" s="100">
        <v>1599</v>
      </c>
      <c r="AS54" s="100">
        <v>2001</v>
      </c>
      <c r="AW54" s="101" t="s">
        <v>88</v>
      </c>
      <c r="AX54" s="105">
        <v>0</v>
      </c>
      <c r="AY54" s="105">
        <v>22.3</v>
      </c>
      <c r="AZ54" s="107"/>
      <c r="BE54" s="101">
        <v>324</v>
      </c>
      <c r="BF54" s="108">
        <v>22.380793650793652</v>
      </c>
      <c r="BG54" s="108">
        <v>0.5963021742948651</v>
      </c>
      <c r="BH54" s="101">
        <v>21.784491476498786</v>
      </c>
      <c r="BI54" s="108">
        <v>22.97709582508852</v>
      </c>
      <c r="BJ54" s="108">
        <v>21</v>
      </c>
    </row>
    <row r="55" spans="1:62" ht="12" customHeight="1">
      <c r="A55" s="99" t="s">
        <v>156</v>
      </c>
      <c r="D55" s="102">
        <v>0</v>
      </c>
      <c r="F55" s="104">
        <f>IF(D55&lt;=0.0117,(D55-'[2]Stages'!$C$5)*'[2]Stages'!$H$6+'[2]Stages'!$E$5,IF(D55&lt;=0.126,(D55-'[2]Stages'!$C$6)*'[2]Stages'!$H$7+'[2]Stages'!$E$6,IF(D55&lt;=0.781,(D55-'[2]Stages'!$C$7)*'[2]Stages'!$H$8+'[2]Stages'!$E$7,IF(D55&lt;=1.806,(D55-'[2]Stages'!$C$8)*'[2]Stages'!$H$9+'[2]Stages'!$E$8,IF(D55&lt;=2.588,(D55-'[2]Stages'!$C$9)*'[2]Stages'!$H$10+'[2]Stages'!$E$9)))))</f>
        <v>0</v>
      </c>
      <c r="G55" s="101" t="s">
        <v>81</v>
      </c>
      <c r="I55" s="101" t="s">
        <v>112</v>
      </c>
      <c r="Q55" s="101" t="s">
        <v>82</v>
      </c>
      <c r="R55" s="101" t="s">
        <v>83</v>
      </c>
      <c r="W55" s="101" t="s">
        <v>113</v>
      </c>
      <c r="Z55" s="101">
        <v>58</v>
      </c>
      <c r="AA55" s="101" t="s">
        <v>157</v>
      </c>
      <c r="AB55" s="18">
        <v>22.6</v>
      </c>
      <c r="AC55" s="100">
        <v>22.6</v>
      </c>
      <c r="AD55" s="100">
        <v>22.6</v>
      </c>
      <c r="AG55" s="100">
        <v>22.6</v>
      </c>
      <c r="AH55" s="106">
        <f t="shared" si="0"/>
        <v>22.6</v>
      </c>
      <c r="AM55" s="101" t="s">
        <v>86</v>
      </c>
      <c r="AN55" s="101" t="s">
        <v>87</v>
      </c>
      <c r="AO55" s="100">
        <v>65</v>
      </c>
      <c r="AQ55" s="100">
        <v>1583</v>
      </c>
      <c r="AR55" s="100">
        <v>1599</v>
      </c>
      <c r="AS55" s="100">
        <v>2001</v>
      </c>
      <c r="AW55" s="101" t="s">
        <v>88</v>
      </c>
      <c r="AX55" s="105">
        <v>0</v>
      </c>
      <c r="AY55" s="105">
        <v>22.8</v>
      </c>
      <c r="AZ55" s="107"/>
      <c r="BE55" s="101">
        <v>326</v>
      </c>
      <c r="BF55" s="108">
        <v>22.260138888888886</v>
      </c>
      <c r="BG55" s="108">
        <v>0.6841961306804474</v>
      </c>
      <c r="BH55" s="101">
        <v>21.575942758208438</v>
      </c>
      <c r="BI55" s="108">
        <v>22.944335019569333</v>
      </c>
      <c r="BJ55" s="108">
        <v>36</v>
      </c>
    </row>
    <row r="56" spans="1:62" ht="12" customHeight="1">
      <c r="A56" s="99" t="s">
        <v>158</v>
      </c>
      <c r="D56" s="102">
        <v>0</v>
      </c>
      <c r="F56" s="104">
        <f>IF(D56&lt;=0.0117,(D56-'[2]Stages'!$C$5)*'[2]Stages'!$H$6+'[2]Stages'!$E$5,IF(D56&lt;=0.126,(D56-'[2]Stages'!$C$6)*'[2]Stages'!$H$7+'[2]Stages'!$E$6,IF(D56&lt;=0.781,(D56-'[2]Stages'!$C$7)*'[2]Stages'!$H$8+'[2]Stages'!$E$7,IF(D56&lt;=1.806,(D56-'[2]Stages'!$C$8)*'[2]Stages'!$H$9+'[2]Stages'!$E$8,IF(D56&lt;=2.588,(D56-'[2]Stages'!$C$9)*'[2]Stages'!$H$10+'[2]Stages'!$E$9)))))</f>
        <v>0</v>
      </c>
      <c r="G56" s="101" t="s">
        <v>81</v>
      </c>
      <c r="I56" s="101" t="s">
        <v>104</v>
      </c>
      <c r="Q56" s="101" t="s">
        <v>82</v>
      </c>
      <c r="R56" s="101" t="s">
        <v>83</v>
      </c>
      <c r="W56" s="101" t="s">
        <v>105</v>
      </c>
      <c r="Z56" s="101">
        <v>82</v>
      </c>
      <c r="AA56" s="101" t="s">
        <v>159</v>
      </c>
      <c r="AB56" s="18">
        <v>22.6</v>
      </c>
      <c r="AC56" s="100">
        <v>22.6</v>
      </c>
      <c r="AD56" s="100">
        <v>22.6</v>
      </c>
      <c r="AG56" s="100">
        <v>22.6</v>
      </c>
      <c r="AH56" s="106">
        <f t="shared" si="0"/>
        <v>22.6</v>
      </c>
      <c r="AM56" s="101" t="s">
        <v>86</v>
      </c>
      <c r="AN56" s="101" t="s">
        <v>87</v>
      </c>
      <c r="AO56" s="100">
        <v>65</v>
      </c>
      <c r="AQ56" s="100">
        <v>1583</v>
      </c>
      <c r="AR56" s="100">
        <v>1599</v>
      </c>
      <c r="AS56" s="100">
        <v>2001</v>
      </c>
      <c r="AW56" s="101" t="s">
        <v>88</v>
      </c>
      <c r="AX56" s="105">
        <v>0</v>
      </c>
      <c r="AY56" s="105">
        <v>22.3</v>
      </c>
      <c r="AZ56" s="107"/>
      <c r="BE56" s="101">
        <v>328</v>
      </c>
      <c r="BF56" s="108">
        <v>21.877017543859647</v>
      </c>
      <c r="BG56" s="108">
        <v>0.8832272086752363</v>
      </c>
      <c r="BH56" s="101">
        <v>20.99379033518441</v>
      </c>
      <c r="BI56" s="108">
        <v>22.760244752534884</v>
      </c>
      <c r="BJ56" s="108">
        <v>19</v>
      </c>
    </row>
    <row r="57" spans="1:62" ht="12" customHeight="1">
      <c r="A57" s="99" t="s">
        <v>160</v>
      </c>
      <c r="D57" s="102">
        <v>0</v>
      </c>
      <c r="F57" s="104">
        <f>IF(D57&lt;=0.0117,(D57-'[2]Stages'!$C$5)*'[2]Stages'!$H$6+'[2]Stages'!$E$5,IF(D57&lt;=0.126,(D57-'[2]Stages'!$C$6)*'[2]Stages'!$H$7+'[2]Stages'!$E$6,IF(D57&lt;=0.781,(D57-'[2]Stages'!$C$7)*'[2]Stages'!$H$8+'[2]Stages'!$E$7,IF(D57&lt;=1.806,(D57-'[2]Stages'!$C$8)*'[2]Stages'!$H$9+'[2]Stages'!$E$8,IF(D57&lt;=2.588,(D57-'[2]Stages'!$C$9)*'[2]Stages'!$H$10+'[2]Stages'!$E$9)))))</f>
        <v>0</v>
      </c>
      <c r="G57" s="101" t="s">
        <v>81</v>
      </c>
      <c r="I57" s="101" t="s">
        <v>104</v>
      </c>
      <c r="Q57" s="101" t="s">
        <v>82</v>
      </c>
      <c r="R57" s="101" t="s">
        <v>83</v>
      </c>
      <c r="W57" s="101" t="s">
        <v>105</v>
      </c>
      <c r="Z57" s="101">
        <v>91</v>
      </c>
      <c r="AA57" s="101" t="s">
        <v>161</v>
      </c>
      <c r="AB57" s="18">
        <v>22.6</v>
      </c>
      <c r="AC57" s="100">
        <v>22.6</v>
      </c>
      <c r="AE57" s="100">
        <v>22.6</v>
      </c>
      <c r="AG57" s="100">
        <v>22.6</v>
      </c>
      <c r="AH57" s="106">
        <f t="shared" si="0"/>
        <v>22.6</v>
      </c>
      <c r="AM57" s="101" t="s">
        <v>86</v>
      </c>
      <c r="AN57" s="101" t="s">
        <v>87</v>
      </c>
      <c r="AO57" s="100">
        <v>65</v>
      </c>
      <c r="AQ57" s="100">
        <v>1583</v>
      </c>
      <c r="AR57" s="100">
        <v>1599</v>
      </c>
      <c r="AS57" s="100">
        <v>2001</v>
      </c>
      <c r="AW57" s="101" t="s">
        <v>88</v>
      </c>
      <c r="AX57" s="105">
        <v>0</v>
      </c>
      <c r="AY57" s="105">
        <v>22.7</v>
      </c>
      <c r="AZ57" s="107"/>
      <c r="BE57" s="101">
        <v>330</v>
      </c>
      <c r="BF57" s="108">
        <v>21.153</v>
      </c>
      <c r="BG57" s="108">
        <v>0.7679359058902977</v>
      </c>
      <c r="BH57" s="101">
        <v>20.3850640941097</v>
      </c>
      <c r="BI57" s="108">
        <v>21.920935905890296</v>
      </c>
      <c r="BJ57" s="108">
        <v>5</v>
      </c>
    </row>
    <row r="58" spans="1:70" ht="12" customHeight="1">
      <c r="A58" s="99" t="s">
        <v>162</v>
      </c>
      <c r="D58" s="102">
        <v>0</v>
      </c>
      <c r="F58" s="104">
        <f>IF(D58&lt;=0.0117,(D58-'[2]Stages'!$C$5)*'[2]Stages'!$H$6+'[2]Stages'!$E$5,IF(D58&lt;=0.126,(D58-'[2]Stages'!$C$6)*'[2]Stages'!$H$7+'[2]Stages'!$E$6,IF(D58&lt;=0.781,(D58-'[2]Stages'!$C$7)*'[2]Stages'!$H$8+'[2]Stages'!$E$7,IF(D58&lt;=1.806,(D58-'[2]Stages'!$C$8)*'[2]Stages'!$H$9+'[2]Stages'!$E$8,IF(D58&lt;=2.588,(D58-'[2]Stages'!$C$9)*'[2]Stages'!$H$10+'[2]Stages'!$E$9)))))</f>
        <v>0</v>
      </c>
      <c r="G58" s="101" t="s">
        <v>81</v>
      </c>
      <c r="I58" s="101" t="s">
        <v>112</v>
      </c>
      <c r="Q58" s="101" t="s">
        <v>82</v>
      </c>
      <c r="R58" s="101" t="s">
        <v>83</v>
      </c>
      <c r="W58" s="101" t="s">
        <v>113</v>
      </c>
      <c r="Z58" s="101">
        <v>76</v>
      </c>
      <c r="AA58" s="101" t="s">
        <v>163</v>
      </c>
      <c r="AB58" s="18">
        <v>22.6</v>
      </c>
      <c r="AC58" s="100">
        <v>22.7</v>
      </c>
      <c r="AD58" s="100">
        <v>22.7</v>
      </c>
      <c r="AG58" s="100">
        <v>22.7</v>
      </c>
      <c r="AH58" s="106">
        <f t="shared" si="0"/>
        <v>22.7</v>
      </c>
      <c r="AM58" s="101" t="s">
        <v>86</v>
      </c>
      <c r="AN58" s="101" t="s">
        <v>87</v>
      </c>
      <c r="AO58" s="100">
        <v>65</v>
      </c>
      <c r="AQ58" s="100">
        <v>1583</v>
      </c>
      <c r="AR58" s="100">
        <v>1599</v>
      </c>
      <c r="AS58" s="100">
        <v>2001</v>
      </c>
      <c r="AW58" s="101" t="s">
        <v>88</v>
      </c>
      <c r="AX58" s="105">
        <v>0</v>
      </c>
      <c r="AY58" s="105">
        <v>23.2</v>
      </c>
      <c r="AZ58" s="107"/>
      <c r="BE58" s="101">
        <v>334</v>
      </c>
      <c r="BF58" s="108">
        <v>20.947916666666668</v>
      </c>
      <c r="BG58" s="108">
        <v>0.29607736413909735</v>
      </c>
      <c r="BH58" s="101">
        <v>20.65183930252757</v>
      </c>
      <c r="BI58" s="108">
        <v>21.243994030805766</v>
      </c>
      <c r="BJ58" s="108">
        <v>4</v>
      </c>
      <c r="BR58" s="119"/>
    </row>
    <row r="59" spans="1:70" ht="12" customHeight="1">
      <c r="A59" s="99" t="s">
        <v>164</v>
      </c>
      <c r="D59" s="102">
        <v>0</v>
      </c>
      <c r="F59" s="104">
        <f>IF(D59&lt;=0.0117,(D59-'[2]Stages'!$C$5)*'[2]Stages'!$H$6+'[2]Stages'!$E$5,IF(D59&lt;=0.126,(D59-'[2]Stages'!$C$6)*'[2]Stages'!$H$7+'[2]Stages'!$E$6,IF(D59&lt;=0.781,(D59-'[2]Stages'!$C$7)*'[2]Stages'!$H$8+'[2]Stages'!$E$7,IF(D59&lt;=1.806,(D59-'[2]Stages'!$C$8)*'[2]Stages'!$H$9+'[2]Stages'!$E$8,IF(D59&lt;=2.588,(D59-'[2]Stages'!$C$9)*'[2]Stages'!$H$10+'[2]Stages'!$E$9)))))</f>
        <v>0</v>
      </c>
      <c r="G59" s="101" t="s">
        <v>81</v>
      </c>
      <c r="I59" s="101" t="s">
        <v>112</v>
      </c>
      <c r="Q59" s="101" t="s">
        <v>82</v>
      </c>
      <c r="R59" s="101" t="s">
        <v>83</v>
      </c>
      <c r="W59" s="101" t="s">
        <v>113</v>
      </c>
      <c r="Z59" s="101">
        <v>84</v>
      </c>
      <c r="AA59" s="101" t="s">
        <v>165</v>
      </c>
      <c r="AB59" s="18">
        <v>22.6</v>
      </c>
      <c r="AC59" s="100">
        <v>22.7</v>
      </c>
      <c r="AD59" s="100">
        <v>22.7</v>
      </c>
      <c r="AG59" s="100">
        <v>22.7</v>
      </c>
      <c r="AH59" s="106">
        <f t="shared" si="0"/>
        <v>22.7</v>
      </c>
      <c r="AM59" s="101" t="s">
        <v>86</v>
      </c>
      <c r="AN59" s="101" t="s">
        <v>87</v>
      </c>
      <c r="AO59" s="100">
        <v>65</v>
      </c>
      <c r="AQ59" s="100">
        <v>1583</v>
      </c>
      <c r="AR59" s="100">
        <v>1599</v>
      </c>
      <c r="AS59" s="100">
        <v>2001</v>
      </c>
      <c r="AW59" s="101" t="s">
        <v>88</v>
      </c>
      <c r="AX59" s="105">
        <v>0</v>
      </c>
      <c r="AY59" s="105">
        <v>22.2</v>
      </c>
      <c r="AZ59" s="107"/>
      <c r="BE59" s="101">
        <v>336</v>
      </c>
      <c r="BF59" s="108">
        <v>21.119666666666667</v>
      </c>
      <c r="BG59" s="108">
        <v>0.4617755587584389</v>
      </c>
      <c r="BH59" s="101">
        <v>20.657891107908227</v>
      </c>
      <c r="BI59" s="108">
        <v>21.581442225425107</v>
      </c>
      <c r="BJ59" s="108">
        <v>5</v>
      </c>
      <c r="BR59" s="119"/>
    </row>
    <row r="60" spans="1:62" ht="12" customHeight="1">
      <c r="A60" s="99" t="s">
        <v>166</v>
      </c>
      <c r="D60" s="102">
        <v>0</v>
      </c>
      <c r="F60" s="104">
        <f>IF(D60&lt;=0.0117,(D60-'[2]Stages'!$C$5)*'[2]Stages'!$H$6+'[2]Stages'!$E$5,IF(D60&lt;=0.126,(D60-'[2]Stages'!$C$6)*'[2]Stages'!$H$7+'[2]Stages'!$E$6,IF(D60&lt;=0.781,(D60-'[2]Stages'!$C$7)*'[2]Stages'!$H$8+'[2]Stages'!$E$7,IF(D60&lt;=1.806,(D60-'[2]Stages'!$C$8)*'[2]Stages'!$H$9+'[2]Stages'!$E$8,IF(D60&lt;=2.588,(D60-'[2]Stages'!$C$9)*'[2]Stages'!$H$10+'[2]Stages'!$E$9)))))</f>
        <v>0</v>
      </c>
      <c r="G60" s="101" t="s">
        <v>81</v>
      </c>
      <c r="I60" s="101" t="s">
        <v>104</v>
      </c>
      <c r="Q60" s="101" t="s">
        <v>82</v>
      </c>
      <c r="R60" s="101" t="s">
        <v>83</v>
      </c>
      <c r="W60" s="101" t="s">
        <v>105</v>
      </c>
      <c r="Z60" s="101">
        <v>81</v>
      </c>
      <c r="AA60" s="101" t="s">
        <v>167</v>
      </c>
      <c r="AB60" s="18">
        <v>22.6</v>
      </c>
      <c r="AC60" s="100">
        <v>22.7</v>
      </c>
      <c r="AD60" s="100">
        <v>22.7</v>
      </c>
      <c r="AG60" s="100">
        <v>22.7</v>
      </c>
      <c r="AH60" s="106">
        <f t="shared" si="0"/>
        <v>22.7</v>
      </c>
      <c r="AM60" s="101" t="s">
        <v>86</v>
      </c>
      <c r="AN60" s="101" t="s">
        <v>87</v>
      </c>
      <c r="AO60" s="100">
        <v>65</v>
      </c>
      <c r="AQ60" s="100">
        <v>1583</v>
      </c>
      <c r="AR60" s="100">
        <v>1599</v>
      </c>
      <c r="AS60" s="100">
        <v>2001</v>
      </c>
      <c r="AW60" s="101" t="s">
        <v>88</v>
      </c>
      <c r="AX60" s="105">
        <v>0</v>
      </c>
      <c r="AY60" s="105">
        <v>21.9</v>
      </c>
      <c r="AZ60" s="107"/>
      <c r="BE60" s="101">
        <v>344</v>
      </c>
      <c r="BF60" s="108">
        <v>20.861388888888893</v>
      </c>
      <c r="BG60" s="108">
        <v>0.5381967921095752</v>
      </c>
      <c r="BH60" s="101">
        <v>20.32319209677932</v>
      </c>
      <c r="BI60" s="108">
        <v>21.399585680998467</v>
      </c>
      <c r="BJ60" s="108">
        <v>3</v>
      </c>
    </row>
    <row r="61" spans="1:62" ht="12" customHeight="1">
      <c r="A61" s="99" t="s">
        <v>168</v>
      </c>
      <c r="D61" s="102">
        <v>0</v>
      </c>
      <c r="F61" s="104">
        <f>IF(D61&lt;=0.0117,(D61-'[2]Stages'!$C$5)*'[2]Stages'!$H$6+'[2]Stages'!$E$5,IF(D61&lt;=0.126,(D61-'[2]Stages'!$C$6)*'[2]Stages'!$H$7+'[2]Stages'!$E$6,IF(D61&lt;=0.781,(D61-'[2]Stages'!$C$7)*'[2]Stages'!$H$8+'[2]Stages'!$E$7,IF(D61&lt;=1.806,(D61-'[2]Stages'!$C$8)*'[2]Stages'!$H$9+'[2]Stages'!$E$8,IF(D61&lt;=2.588,(D61-'[2]Stages'!$C$9)*'[2]Stages'!$H$10+'[2]Stages'!$E$9)))))</f>
        <v>0</v>
      </c>
      <c r="G61" s="101" t="s">
        <v>81</v>
      </c>
      <c r="I61" s="101" t="s">
        <v>104</v>
      </c>
      <c r="Q61" s="101" t="s">
        <v>82</v>
      </c>
      <c r="R61" s="101" t="s">
        <v>83</v>
      </c>
      <c r="W61" s="101" t="s">
        <v>105</v>
      </c>
      <c r="Z61" s="101">
        <v>84</v>
      </c>
      <c r="AA61" s="101" t="s">
        <v>169</v>
      </c>
      <c r="AB61" s="18">
        <v>22.6</v>
      </c>
      <c r="AC61" s="100">
        <v>22.7</v>
      </c>
      <c r="AE61" s="100">
        <v>22.7</v>
      </c>
      <c r="AG61" s="100">
        <v>22.7</v>
      </c>
      <c r="AH61" s="106">
        <f t="shared" si="0"/>
        <v>22.7</v>
      </c>
      <c r="AM61" s="101" t="s">
        <v>86</v>
      </c>
      <c r="AN61" s="101" t="s">
        <v>87</v>
      </c>
      <c r="AO61" s="100">
        <v>65</v>
      </c>
      <c r="AQ61" s="100">
        <v>1583</v>
      </c>
      <c r="AR61" s="100">
        <v>1599</v>
      </c>
      <c r="AS61" s="100">
        <v>2001</v>
      </c>
      <c r="AW61" s="101" t="s">
        <v>88</v>
      </c>
      <c r="AX61" s="105">
        <v>0</v>
      </c>
      <c r="AY61" s="105">
        <v>23</v>
      </c>
      <c r="AZ61" s="107"/>
      <c r="BE61" s="101">
        <v>346</v>
      </c>
      <c r="BF61" s="108">
        <v>20.560952380952383</v>
      </c>
      <c r="BG61" s="108">
        <v>0.623745519388383</v>
      </c>
      <c r="BH61" s="101">
        <v>19.937206861564</v>
      </c>
      <c r="BI61" s="108">
        <v>21.184697900340765</v>
      </c>
      <c r="BJ61" s="108">
        <v>28</v>
      </c>
    </row>
    <row r="62" spans="1:62" ht="12" customHeight="1">
      <c r="A62" s="99" t="s">
        <v>170</v>
      </c>
      <c r="D62" s="102">
        <v>0</v>
      </c>
      <c r="F62" s="104">
        <f>IF(D62&lt;=0.0117,(D62-'[2]Stages'!$C$5)*'[2]Stages'!$H$6+'[2]Stages'!$E$5,IF(D62&lt;=0.126,(D62-'[2]Stages'!$C$6)*'[2]Stages'!$H$7+'[2]Stages'!$E$6,IF(D62&lt;=0.781,(D62-'[2]Stages'!$C$7)*'[2]Stages'!$H$8+'[2]Stages'!$E$7,IF(D62&lt;=1.806,(D62-'[2]Stages'!$C$8)*'[2]Stages'!$H$9+'[2]Stages'!$E$8,IF(D62&lt;=2.588,(D62-'[2]Stages'!$C$9)*'[2]Stages'!$H$10+'[2]Stages'!$E$9)))))</f>
        <v>0</v>
      </c>
      <c r="G62" s="101" t="s">
        <v>81</v>
      </c>
      <c r="I62" s="101" t="s">
        <v>104</v>
      </c>
      <c r="Q62" s="101" t="s">
        <v>82</v>
      </c>
      <c r="R62" s="101" t="s">
        <v>83</v>
      </c>
      <c r="W62" s="101" t="s">
        <v>105</v>
      </c>
      <c r="Z62" s="101">
        <v>68</v>
      </c>
      <c r="AA62" s="101" t="s">
        <v>171</v>
      </c>
      <c r="AB62" s="18">
        <v>22.6</v>
      </c>
      <c r="AC62" s="100">
        <v>22.7</v>
      </c>
      <c r="AD62" s="100">
        <v>22.7</v>
      </c>
      <c r="AG62" s="100">
        <v>22.7</v>
      </c>
      <c r="AH62" s="106">
        <f t="shared" si="0"/>
        <v>22.7</v>
      </c>
      <c r="AM62" s="101" t="s">
        <v>86</v>
      </c>
      <c r="AN62" s="101" t="s">
        <v>87</v>
      </c>
      <c r="AO62" s="100">
        <v>65</v>
      </c>
      <c r="AQ62" s="100">
        <v>1583</v>
      </c>
      <c r="AR62" s="100">
        <v>1599</v>
      </c>
      <c r="AS62" s="100">
        <v>2001</v>
      </c>
      <c r="AW62" s="101" t="s">
        <v>88</v>
      </c>
      <c r="AX62" s="105">
        <v>0</v>
      </c>
      <c r="AY62" s="105">
        <v>23.1</v>
      </c>
      <c r="AZ62" s="107"/>
      <c r="BE62" s="101">
        <v>348</v>
      </c>
      <c r="BF62" s="108">
        <v>20.436488095238094</v>
      </c>
      <c r="BG62" s="108">
        <v>0.6321355955026043</v>
      </c>
      <c r="BH62" s="101">
        <v>19.80435249973549</v>
      </c>
      <c r="BI62" s="108">
        <v>21.068623690740697</v>
      </c>
      <c r="BJ62" s="108">
        <v>42</v>
      </c>
    </row>
    <row r="63" spans="1:62" ht="12" customHeight="1">
      <c r="A63" s="99" t="s">
        <v>172</v>
      </c>
      <c r="D63" s="102">
        <v>0</v>
      </c>
      <c r="F63" s="104">
        <f>IF(D63&lt;=0.0117,(D63-'[2]Stages'!$C$5)*'[2]Stages'!$H$6+'[2]Stages'!$E$5,IF(D63&lt;=0.126,(D63-'[2]Stages'!$C$6)*'[2]Stages'!$H$7+'[2]Stages'!$E$6,IF(D63&lt;=0.781,(D63-'[2]Stages'!$C$7)*'[2]Stages'!$H$8+'[2]Stages'!$E$7,IF(D63&lt;=1.806,(D63-'[2]Stages'!$C$8)*'[2]Stages'!$H$9+'[2]Stages'!$E$8,IF(D63&lt;=2.588,(D63-'[2]Stages'!$C$9)*'[2]Stages'!$H$10+'[2]Stages'!$E$9)))))</f>
        <v>0</v>
      </c>
      <c r="G63" s="101" t="s">
        <v>81</v>
      </c>
      <c r="Q63" s="101" t="s">
        <v>82</v>
      </c>
      <c r="R63" s="101" t="s">
        <v>83</v>
      </c>
      <c r="W63" s="101" t="s">
        <v>94</v>
      </c>
      <c r="Z63" s="101">
        <v>70</v>
      </c>
      <c r="AA63" s="101" t="s">
        <v>173</v>
      </c>
      <c r="AB63" s="18">
        <v>22.6</v>
      </c>
      <c r="AC63" s="100">
        <v>22.7</v>
      </c>
      <c r="AD63" s="100">
        <v>22.7</v>
      </c>
      <c r="AG63" s="100">
        <v>22.7</v>
      </c>
      <c r="AH63" s="106">
        <f t="shared" si="0"/>
        <v>22.7</v>
      </c>
      <c r="AM63" s="101" t="s">
        <v>86</v>
      </c>
      <c r="AN63" s="101" t="s">
        <v>87</v>
      </c>
      <c r="AO63" s="100">
        <v>65</v>
      </c>
      <c r="AQ63" s="100">
        <v>1583</v>
      </c>
      <c r="AR63" s="100">
        <v>1599</v>
      </c>
      <c r="AS63" s="100">
        <v>2001</v>
      </c>
      <c r="AW63" s="101" t="s">
        <v>88</v>
      </c>
      <c r="AX63" s="105">
        <v>0</v>
      </c>
      <c r="AY63" s="105">
        <v>21.5</v>
      </c>
      <c r="AZ63" s="107"/>
      <c r="BE63" s="101">
        <v>350</v>
      </c>
      <c r="BF63" s="108">
        <v>20.02597887323943</v>
      </c>
      <c r="BG63" s="108">
        <v>0.8920753135377494</v>
      </c>
      <c r="BH63" s="101">
        <v>19.133903559701682</v>
      </c>
      <c r="BI63" s="108">
        <v>20.91805418677718</v>
      </c>
      <c r="BJ63" s="108">
        <v>71</v>
      </c>
    </row>
    <row r="64" spans="1:62" ht="12" customHeight="1">
      <c r="A64" s="99" t="s">
        <v>174</v>
      </c>
      <c r="D64" s="102">
        <v>0</v>
      </c>
      <c r="F64" s="104">
        <f>IF(D64&lt;=0.0117,(D64-'[2]Stages'!$C$5)*'[2]Stages'!$H$6+'[2]Stages'!$E$5,IF(D64&lt;=0.126,(D64-'[2]Stages'!$C$6)*'[2]Stages'!$H$7+'[2]Stages'!$E$6,IF(D64&lt;=0.781,(D64-'[2]Stages'!$C$7)*'[2]Stages'!$H$8+'[2]Stages'!$E$7,IF(D64&lt;=1.806,(D64-'[2]Stages'!$C$8)*'[2]Stages'!$H$9+'[2]Stages'!$E$8,IF(D64&lt;=2.588,(D64-'[2]Stages'!$C$9)*'[2]Stages'!$H$10+'[2]Stages'!$E$9)))))</f>
        <v>0</v>
      </c>
      <c r="G64" s="101" t="s">
        <v>81</v>
      </c>
      <c r="Q64" s="101" t="s">
        <v>82</v>
      </c>
      <c r="R64" s="101" t="s">
        <v>83</v>
      </c>
      <c r="W64" s="101" t="s">
        <v>94</v>
      </c>
      <c r="Z64" s="101">
        <v>70</v>
      </c>
      <c r="AA64" s="101" t="s">
        <v>175</v>
      </c>
      <c r="AB64" s="18">
        <v>22.6</v>
      </c>
      <c r="AC64" s="100">
        <v>22.7</v>
      </c>
      <c r="AD64" s="100">
        <v>22.7</v>
      </c>
      <c r="AG64" s="100">
        <v>22.7</v>
      </c>
      <c r="AH64" s="106">
        <f t="shared" si="0"/>
        <v>22.7</v>
      </c>
      <c r="AM64" s="101" t="s">
        <v>86</v>
      </c>
      <c r="AN64" s="101" t="s">
        <v>87</v>
      </c>
      <c r="AO64" s="100">
        <v>65</v>
      </c>
      <c r="AQ64" s="100">
        <v>1583</v>
      </c>
      <c r="AR64" s="100">
        <v>1599</v>
      </c>
      <c r="AS64" s="100">
        <v>2001</v>
      </c>
      <c r="AW64" s="101" t="s">
        <v>88</v>
      </c>
      <c r="AX64" s="105">
        <v>0</v>
      </c>
      <c r="AY64" s="105">
        <v>22.1</v>
      </c>
      <c r="AZ64" s="107"/>
      <c r="BE64" s="101">
        <v>352</v>
      </c>
      <c r="BF64" s="108">
        <v>19.713477528089882</v>
      </c>
      <c r="BG64" s="108">
        <v>0.8548976348251754</v>
      </c>
      <c r="BH64" s="101">
        <v>18.858579893264707</v>
      </c>
      <c r="BI64" s="108">
        <v>20.568375162915057</v>
      </c>
      <c r="BJ64" s="108">
        <v>89</v>
      </c>
    </row>
    <row r="65" spans="1:62" ht="12" customHeight="1">
      <c r="A65" s="99" t="s">
        <v>176</v>
      </c>
      <c r="D65" s="102">
        <v>0</v>
      </c>
      <c r="F65" s="104">
        <f>IF(D65&lt;=0.0117,(D65-'[2]Stages'!$C$5)*'[2]Stages'!$H$6+'[2]Stages'!$E$5,IF(D65&lt;=0.126,(D65-'[2]Stages'!$C$6)*'[2]Stages'!$H$7+'[2]Stages'!$E$6,IF(D65&lt;=0.781,(D65-'[2]Stages'!$C$7)*'[2]Stages'!$H$8+'[2]Stages'!$E$7,IF(D65&lt;=1.806,(D65-'[2]Stages'!$C$8)*'[2]Stages'!$H$9+'[2]Stages'!$E$8,IF(D65&lt;=2.588,(D65-'[2]Stages'!$C$9)*'[2]Stages'!$H$10+'[2]Stages'!$E$9)))))</f>
        <v>0</v>
      </c>
      <c r="G65" s="101" t="s">
        <v>81</v>
      </c>
      <c r="Q65" s="101" t="s">
        <v>82</v>
      </c>
      <c r="R65" s="101" t="s">
        <v>83</v>
      </c>
      <c r="W65" s="101" t="s">
        <v>94</v>
      </c>
      <c r="Z65" s="101">
        <v>54</v>
      </c>
      <c r="AA65" s="101" t="s">
        <v>177</v>
      </c>
      <c r="AB65" s="18">
        <v>22.6</v>
      </c>
      <c r="AC65" s="100">
        <v>22.7</v>
      </c>
      <c r="AD65" s="100">
        <v>22.7</v>
      </c>
      <c r="AG65" s="100">
        <v>22.7</v>
      </c>
      <c r="AH65" s="106">
        <f t="shared" si="0"/>
        <v>22.7</v>
      </c>
      <c r="AM65" s="101" t="s">
        <v>86</v>
      </c>
      <c r="AN65" s="101" t="s">
        <v>87</v>
      </c>
      <c r="AO65" s="100">
        <v>65</v>
      </c>
      <c r="AQ65" s="100">
        <v>1583</v>
      </c>
      <c r="AR65" s="100">
        <v>1599</v>
      </c>
      <c r="AS65" s="100">
        <v>2001</v>
      </c>
      <c r="AW65" s="101" t="s">
        <v>88</v>
      </c>
      <c r="AX65" s="105">
        <v>0</v>
      </c>
      <c r="AY65" s="105">
        <v>21.7</v>
      </c>
      <c r="AZ65" s="107"/>
      <c r="BE65" s="101">
        <v>354</v>
      </c>
      <c r="BF65" s="108">
        <v>19.30083333333333</v>
      </c>
      <c r="BG65" s="108">
        <v>0.5660527091319937</v>
      </c>
      <c r="BH65" s="101">
        <v>18.734780624201335</v>
      </c>
      <c r="BI65" s="108">
        <v>19.866886042465325</v>
      </c>
      <c r="BJ65" s="108">
        <v>40</v>
      </c>
    </row>
    <row r="66" spans="1:70" ht="12" customHeight="1">
      <c r="A66" s="99" t="s">
        <v>178</v>
      </c>
      <c r="D66" s="102">
        <v>0</v>
      </c>
      <c r="F66" s="104">
        <f>IF(D66&lt;=0.0117,(D66-'[2]Stages'!$C$5)*'[2]Stages'!$H$6+'[2]Stages'!$E$5,IF(D66&lt;=0.126,(D66-'[2]Stages'!$C$6)*'[2]Stages'!$H$7+'[2]Stages'!$E$6,IF(D66&lt;=0.781,(D66-'[2]Stages'!$C$7)*'[2]Stages'!$H$8+'[2]Stages'!$E$7,IF(D66&lt;=1.806,(D66-'[2]Stages'!$C$8)*'[2]Stages'!$H$9+'[2]Stages'!$E$8,IF(D66&lt;=2.588,(D66-'[2]Stages'!$C$9)*'[2]Stages'!$H$10+'[2]Stages'!$E$9)))))</f>
        <v>0</v>
      </c>
      <c r="G66" s="101" t="s">
        <v>81</v>
      </c>
      <c r="I66" s="101" t="s">
        <v>112</v>
      </c>
      <c r="Q66" s="101" t="s">
        <v>82</v>
      </c>
      <c r="R66" s="101" t="s">
        <v>83</v>
      </c>
      <c r="W66" s="101" t="s">
        <v>113</v>
      </c>
      <c r="Z66" s="101">
        <v>74</v>
      </c>
      <c r="AA66" s="101" t="s">
        <v>179</v>
      </c>
      <c r="AB66" s="18">
        <v>22.6</v>
      </c>
      <c r="AC66" s="100">
        <v>22.8</v>
      </c>
      <c r="AD66" s="100">
        <v>22.8</v>
      </c>
      <c r="AG66" s="100">
        <v>22.8</v>
      </c>
      <c r="AH66" s="106">
        <f t="shared" si="0"/>
        <v>22.8</v>
      </c>
      <c r="AM66" s="101" t="s">
        <v>86</v>
      </c>
      <c r="AN66" s="101" t="s">
        <v>87</v>
      </c>
      <c r="AO66" s="100">
        <v>65</v>
      </c>
      <c r="AQ66" s="100">
        <v>1583</v>
      </c>
      <c r="AR66" s="100">
        <v>1599</v>
      </c>
      <c r="AS66" s="100">
        <v>2001</v>
      </c>
      <c r="AW66" s="101" t="s">
        <v>88</v>
      </c>
      <c r="AX66" s="105">
        <v>0</v>
      </c>
      <c r="AY66" s="105">
        <v>23</v>
      </c>
      <c r="AZ66" s="107"/>
      <c r="BE66" s="101">
        <v>356</v>
      </c>
      <c r="BF66" s="108">
        <v>18.901096899224807</v>
      </c>
      <c r="BG66" s="108">
        <v>0.9440008479004226</v>
      </c>
      <c r="BH66" s="101">
        <v>17.957096051324385</v>
      </c>
      <c r="BI66" s="108">
        <v>19.84509774712523</v>
      </c>
      <c r="BJ66" s="108">
        <v>43</v>
      </c>
      <c r="BR66" s="119"/>
    </row>
    <row r="67" spans="1:62" ht="12" customHeight="1">
      <c r="A67" s="99" t="s">
        <v>180</v>
      </c>
      <c r="D67" s="102">
        <v>0</v>
      </c>
      <c r="F67" s="104">
        <f>IF(D67&lt;=0.0117,(D67-'[2]Stages'!$C$5)*'[2]Stages'!$H$6+'[2]Stages'!$E$5,IF(D67&lt;=0.126,(D67-'[2]Stages'!$C$6)*'[2]Stages'!$H$7+'[2]Stages'!$E$6,IF(D67&lt;=0.781,(D67-'[2]Stages'!$C$7)*'[2]Stages'!$H$8+'[2]Stages'!$E$7,IF(D67&lt;=1.806,(D67-'[2]Stages'!$C$8)*'[2]Stages'!$H$9+'[2]Stages'!$E$8,IF(D67&lt;=2.588,(D67-'[2]Stages'!$C$9)*'[2]Stages'!$H$10+'[2]Stages'!$E$9)))))</f>
        <v>0</v>
      </c>
      <c r="G67" s="101" t="s">
        <v>81</v>
      </c>
      <c r="I67" s="101" t="s">
        <v>112</v>
      </c>
      <c r="Q67" s="101" t="s">
        <v>82</v>
      </c>
      <c r="R67" s="101" t="s">
        <v>83</v>
      </c>
      <c r="W67" s="101" t="s">
        <v>113</v>
      </c>
      <c r="Z67" s="101">
        <v>65</v>
      </c>
      <c r="AA67" s="101" t="s">
        <v>181</v>
      </c>
      <c r="AB67" s="18">
        <v>22.6</v>
      </c>
      <c r="AC67" s="100">
        <v>22.8</v>
      </c>
      <c r="AD67" s="100">
        <v>22.8</v>
      </c>
      <c r="AG67" s="100">
        <v>22.8</v>
      </c>
      <c r="AH67" s="106">
        <f t="shared" si="0"/>
        <v>22.8</v>
      </c>
      <c r="AM67" s="101" t="s">
        <v>86</v>
      </c>
      <c r="AN67" s="101" t="s">
        <v>87</v>
      </c>
      <c r="AO67" s="100">
        <v>65</v>
      </c>
      <c r="AQ67" s="100">
        <v>1583</v>
      </c>
      <c r="AR67" s="100">
        <v>1599</v>
      </c>
      <c r="AS67" s="100">
        <v>2001</v>
      </c>
      <c r="AW67" s="101" t="s">
        <v>88</v>
      </c>
      <c r="AX67" s="105">
        <v>0</v>
      </c>
      <c r="AY67" s="105">
        <v>22.4</v>
      </c>
      <c r="AZ67" s="107"/>
      <c r="BE67" s="110">
        <v>358</v>
      </c>
      <c r="BF67" s="111">
        <v>19.007803921568627</v>
      </c>
      <c r="BG67" s="111">
        <v>0.8199850290511629</v>
      </c>
      <c r="BH67" s="110">
        <v>18.187818892517463</v>
      </c>
      <c r="BI67" s="111">
        <v>19.82778895061979</v>
      </c>
      <c r="BJ67" s="108">
        <v>85</v>
      </c>
    </row>
    <row r="68" spans="1:62" ht="12" customHeight="1">
      <c r="A68" s="99" t="s">
        <v>134</v>
      </c>
      <c r="D68" s="102">
        <v>0</v>
      </c>
      <c r="F68" s="104">
        <f>IF(D68&lt;=0.0117,(D68-'[2]Stages'!$C$5)*'[2]Stages'!$H$6+'[2]Stages'!$E$5,IF(D68&lt;=0.126,(D68-'[2]Stages'!$C$6)*'[2]Stages'!$H$7+'[2]Stages'!$E$6,IF(D68&lt;=0.781,(D68-'[2]Stages'!$C$7)*'[2]Stages'!$H$8+'[2]Stages'!$E$7,IF(D68&lt;=1.806,(D68-'[2]Stages'!$C$8)*'[2]Stages'!$H$9+'[2]Stages'!$E$8,IF(D68&lt;=2.588,(D68-'[2]Stages'!$C$9)*'[2]Stages'!$H$10+'[2]Stages'!$E$9)))))</f>
        <v>0</v>
      </c>
      <c r="G68" s="101" t="s">
        <v>81</v>
      </c>
      <c r="I68" s="101" t="s">
        <v>104</v>
      </c>
      <c r="Q68" s="101" t="s">
        <v>82</v>
      </c>
      <c r="R68" s="101" t="s">
        <v>83</v>
      </c>
      <c r="W68" s="101" t="s">
        <v>105</v>
      </c>
      <c r="Z68" s="101">
        <v>55</v>
      </c>
      <c r="AA68" s="101" t="s">
        <v>120</v>
      </c>
      <c r="AB68" s="18">
        <v>22.6</v>
      </c>
      <c r="AC68" s="100">
        <v>22.8</v>
      </c>
      <c r="AD68" s="100">
        <v>22.8</v>
      </c>
      <c r="AG68" s="100">
        <v>22.8</v>
      </c>
      <c r="AH68" s="106">
        <f t="shared" si="0"/>
        <v>22.8</v>
      </c>
      <c r="AM68" s="101" t="s">
        <v>86</v>
      </c>
      <c r="AN68" s="101" t="s">
        <v>87</v>
      </c>
      <c r="AO68" s="100">
        <v>65</v>
      </c>
      <c r="AQ68" s="100">
        <v>1583</v>
      </c>
      <c r="AR68" s="100">
        <v>1599</v>
      </c>
      <c r="AS68" s="100">
        <v>2001</v>
      </c>
      <c r="AW68" s="101" t="s">
        <v>88</v>
      </c>
      <c r="AX68" s="105">
        <v>0</v>
      </c>
      <c r="AY68" s="105">
        <v>22.8</v>
      </c>
      <c r="AZ68" s="107"/>
      <c r="BE68" s="114">
        <v>360</v>
      </c>
      <c r="BF68" s="115">
        <v>18.998844594594598</v>
      </c>
      <c r="BG68" s="115">
        <v>0.5920749895498397</v>
      </c>
      <c r="BH68" s="114">
        <v>18.406769605044758</v>
      </c>
      <c r="BI68" s="115">
        <v>19.590919584144437</v>
      </c>
      <c r="BJ68" s="108">
        <v>74</v>
      </c>
    </row>
    <row r="69" spans="1:62" ht="12" customHeight="1">
      <c r="A69" s="99" t="s">
        <v>124</v>
      </c>
      <c r="D69" s="102">
        <v>0</v>
      </c>
      <c r="F69" s="104">
        <f>IF(D69&lt;=0.0117,(D69-'[2]Stages'!$C$5)*'[2]Stages'!$H$6+'[2]Stages'!$E$5,IF(D69&lt;=0.126,(D69-'[2]Stages'!$C$6)*'[2]Stages'!$H$7+'[2]Stages'!$E$6,IF(D69&lt;=0.781,(D69-'[2]Stages'!$C$7)*'[2]Stages'!$H$8+'[2]Stages'!$E$7,IF(D69&lt;=1.806,(D69-'[2]Stages'!$C$8)*'[2]Stages'!$H$9+'[2]Stages'!$E$8,IF(D69&lt;=2.588,(D69-'[2]Stages'!$C$9)*'[2]Stages'!$H$10+'[2]Stages'!$E$9)))))</f>
        <v>0</v>
      </c>
      <c r="G69" s="101" t="s">
        <v>81</v>
      </c>
      <c r="I69" s="101" t="s">
        <v>104</v>
      </c>
      <c r="Q69" s="101" t="s">
        <v>82</v>
      </c>
      <c r="R69" s="101" t="s">
        <v>83</v>
      </c>
      <c r="W69" s="101" t="s">
        <v>105</v>
      </c>
      <c r="Z69" s="101">
        <v>71</v>
      </c>
      <c r="AA69" s="101" t="s">
        <v>175</v>
      </c>
      <c r="AB69" s="18">
        <v>22.6</v>
      </c>
      <c r="AC69" s="100">
        <v>22.8</v>
      </c>
      <c r="AD69" s="100">
        <v>22.8</v>
      </c>
      <c r="AG69" s="100">
        <v>22.8</v>
      </c>
      <c r="AH69" s="106">
        <f t="shared" si="0"/>
        <v>22.8</v>
      </c>
      <c r="AM69" s="101" t="s">
        <v>86</v>
      </c>
      <c r="AN69" s="101" t="s">
        <v>87</v>
      </c>
      <c r="AO69" s="100">
        <v>65</v>
      </c>
      <c r="AQ69" s="100">
        <v>1583</v>
      </c>
      <c r="AR69" s="100">
        <v>1599</v>
      </c>
      <c r="AS69" s="100">
        <v>2001</v>
      </c>
      <c r="AW69" s="101" t="s">
        <v>88</v>
      </c>
      <c r="AX69" s="105">
        <v>0</v>
      </c>
      <c r="AY69" s="105">
        <v>22.6</v>
      </c>
      <c r="AZ69" s="107"/>
      <c r="BE69" s="101">
        <v>362</v>
      </c>
      <c r="BF69" s="108">
        <v>18.674285714285713</v>
      </c>
      <c r="BG69" s="108">
        <v>0.600267301569337</v>
      </c>
      <c r="BH69" s="101">
        <v>18.074018412716377</v>
      </c>
      <c r="BI69" s="108">
        <v>19.274553015855048</v>
      </c>
      <c r="BJ69" s="108">
        <v>49</v>
      </c>
    </row>
    <row r="70" spans="1:62" ht="12" customHeight="1">
      <c r="A70" s="99" t="s">
        <v>182</v>
      </c>
      <c r="D70" s="102">
        <v>0</v>
      </c>
      <c r="F70" s="104">
        <f>IF(D70&lt;=0.0117,(D70-'[2]Stages'!$C$5)*'[2]Stages'!$H$6+'[2]Stages'!$E$5,IF(D70&lt;=0.126,(D70-'[2]Stages'!$C$6)*'[2]Stages'!$H$7+'[2]Stages'!$E$6,IF(D70&lt;=0.781,(D70-'[2]Stages'!$C$7)*'[2]Stages'!$H$8+'[2]Stages'!$E$7,IF(D70&lt;=1.806,(D70-'[2]Stages'!$C$8)*'[2]Stages'!$H$9+'[2]Stages'!$E$8,IF(D70&lt;=2.588,(D70-'[2]Stages'!$C$9)*'[2]Stages'!$H$10+'[2]Stages'!$E$9)))))</f>
        <v>0</v>
      </c>
      <c r="G70" s="101" t="s">
        <v>81</v>
      </c>
      <c r="Q70" s="101" t="s">
        <v>82</v>
      </c>
      <c r="R70" s="101" t="s">
        <v>83</v>
      </c>
      <c r="W70" s="101" t="s">
        <v>131</v>
      </c>
      <c r="Z70" s="101">
        <v>73</v>
      </c>
      <c r="AA70" s="101" t="s">
        <v>183</v>
      </c>
      <c r="AB70" s="18">
        <v>22.6</v>
      </c>
      <c r="AC70" s="100">
        <v>22.8</v>
      </c>
      <c r="AD70" s="100">
        <v>22.8</v>
      </c>
      <c r="AG70" s="100">
        <v>22.8</v>
      </c>
      <c r="AH70" s="106">
        <f t="shared" si="0"/>
        <v>22.8</v>
      </c>
      <c r="AM70" s="101" t="s">
        <v>86</v>
      </c>
      <c r="AN70" s="101" t="s">
        <v>87</v>
      </c>
      <c r="AO70" s="100">
        <v>65</v>
      </c>
      <c r="AQ70" s="100">
        <v>1583</v>
      </c>
      <c r="AR70" s="100">
        <v>1599</v>
      </c>
      <c r="AS70" s="100">
        <v>2001</v>
      </c>
      <c r="AW70" s="101" t="s">
        <v>88</v>
      </c>
      <c r="AX70" s="105">
        <v>0</v>
      </c>
      <c r="AY70" s="105">
        <v>21.4</v>
      </c>
      <c r="AZ70" s="107"/>
      <c r="BE70" s="101">
        <v>364</v>
      </c>
      <c r="BF70" s="108">
        <v>18.540212765957452</v>
      </c>
      <c r="BG70" s="108">
        <v>0.7464014812001887</v>
      </c>
      <c r="BH70" s="101">
        <v>17.793811284757265</v>
      </c>
      <c r="BI70" s="108">
        <v>19.28661424715764</v>
      </c>
      <c r="BJ70" s="108">
        <v>47</v>
      </c>
    </row>
    <row r="71" spans="1:70" s="122" customFormat="1" ht="12" customHeight="1">
      <c r="A71" s="99" t="s">
        <v>184</v>
      </c>
      <c r="B71" s="100"/>
      <c r="C71" s="101"/>
      <c r="D71" s="102">
        <v>0</v>
      </c>
      <c r="E71" s="103"/>
      <c r="F71" s="104">
        <f>IF(D71&lt;=0.0117,(D71-'[2]Stages'!$C$5)*'[2]Stages'!$H$6+'[2]Stages'!$E$5,IF(D71&lt;=0.126,(D71-'[2]Stages'!$C$6)*'[2]Stages'!$H$7+'[2]Stages'!$E$6,IF(D71&lt;=0.781,(D71-'[2]Stages'!$C$7)*'[2]Stages'!$H$8+'[2]Stages'!$E$7,IF(D71&lt;=1.806,(D71-'[2]Stages'!$C$8)*'[2]Stages'!$H$9+'[2]Stages'!$E$8,IF(D71&lt;=2.588,(D71-'[2]Stages'!$C$9)*'[2]Stages'!$H$10+'[2]Stages'!$E$9)))))</f>
        <v>0</v>
      </c>
      <c r="G71" s="101" t="s">
        <v>81</v>
      </c>
      <c r="H71" s="101"/>
      <c r="I71" s="101" t="s">
        <v>112</v>
      </c>
      <c r="J71" s="101"/>
      <c r="K71" s="101"/>
      <c r="L71" s="101"/>
      <c r="M71" s="101"/>
      <c r="N71" s="101"/>
      <c r="O71" s="101"/>
      <c r="P71" s="101"/>
      <c r="Q71" s="101" t="s">
        <v>82</v>
      </c>
      <c r="R71" s="101" t="s">
        <v>83</v>
      </c>
      <c r="S71" s="101"/>
      <c r="T71" s="101"/>
      <c r="U71" s="105"/>
      <c r="V71" s="100"/>
      <c r="W71" s="101" t="s">
        <v>113</v>
      </c>
      <c r="X71" s="101"/>
      <c r="Y71" s="101"/>
      <c r="Z71" s="101">
        <v>84</v>
      </c>
      <c r="AA71" s="101" t="s">
        <v>185</v>
      </c>
      <c r="AB71" s="18">
        <v>22.6</v>
      </c>
      <c r="AC71" s="100">
        <v>22.9</v>
      </c>
      <c r="AD71" s="100">
        <v>22.9</v>
      </c>
      <c r="AE71" s="100"/>
      <c r="AF71" s="100"/>
      <c r="AG71" s="100">
        <v>22.9</v>
      </c>
      <c r="AH71" s="106">
        <f t="shared" si="0"/>
        <v>22.9</v>
      </c>
      <c r="AI71" s="100"/>
      <c r="AJ71" s="100"/>
      <c r="AK71" s="101"/>
      <c r="AL71" s="101"/>
      <c r="AM71" s="101" t="s">
        <v>86</v>
      </c>
      <c r="AN71" s="101" t="s">
        <v>87</v>
      </c>
      <c r="AO71" s="100">
        <v>65</v>
      </c>
      <c r="AP71" s="101"/>
      <c r="AQ71" s="100">
        <v>1583</v>
      </c>
      <c r="AR71" s="100">
        <v>1599</v>
      </c>
      <c r="AS71" s="100">
        <v>2001</v>
      </c>
      <c r="AT71" s="101"/>
      <c r="AU71" s="101"/>
      <c r="AV71" s="101"/>
      <c r="AW71" s="101" t="s">
        <v>88</v>
      </c>
      <c r="AX71" s="105">
        <v>0</v>
      </c>
      <c r="AY71" s="105">
        <v>22.9</v>
      </c>
      <c r="AZ71" s="107"/>
      <c r="BA71" s="108"/>
      <c r="BB71" s="108"/>
      <c r="BC71" s="109"/>
      <c r="BD71" s="101"/>
      <c r="BE71" s="101">
        <v>366</v>
      </c>
      <c r="BF71" s="108">
        <v>18.319843750000004</v>
      </c>
      <c r="BG71" s="108">
        <v>0.6558636428828447</v>
      </c>
      <c r="BH71" s="101">
        <v>17.66398010711716</v>
      </c>
      <c r="BI71" s="108">
        <v>18.97570739288285</v>
      </c>
      <c r="BJ71" s="108">
        <v>64</v>
      </c>
      <c r="BK71" s="112"/>
      <c r="BL71" s="113"/>
      <c r="BM71" s="113"/>
      <c r="BN71" s="113"/>
      <c r="BO71" s="113"/>
      <c r="BP71" s="101"/>
      <c r="BQ71" s="101"/>
      <c r="BR71" s="101"/>
    </row>
    <row r="72" spans="1:70" s="122" customFormat="1" ht="12" customHeight="1">
      <c r="A72" s="99" t="s">
        <v>186</v>
      </c>
      <c r="B72" s="100"/>
      <c r="C72" s="101"/>
      <c r="D72" s="102">
        <v>0</v>
      </c>
      <c r="E72" s="103"/>
      <c r="F72" s="104">
        <f>IF(D72&lt;=0.0117,(D72-'[2]Stages'!$C$5)*'[2]Stages'!$H$6+'[2]Stages'!$E$5,IF(D72&lt;=0.126,(D72-'[2]Stages'!$C$6)*'[2]Stages'!$H$7+'[2]Stages'!$E$6,IF(D72&lt;=0.781,(D72-'[2]Stages'!$C$7)*'[2]Stages'!$H$8+'[2]Stages'!$E$7,IF(D72&lt;=1.806,(D72-'[2]Stages'!$C$8)*'[2]Stages'!$H$9+'[2]Stages'!$E$8,IF(D72&lt;=2.588,(D72-'[2]Stages'!$C$9)*'[2]Stages'!$H$10+'[2]Stages'!$E$9)))))</f>
        <v>0</v>
      </c>
      <c r="G72" s="101" t="s">
        <v>81</v>
      </c>
      <c r="H72" s="101"/>
      <c r="I72" s="101" t="s">
        <v>112</v>
      </c>
      <c r="J72" s="101"/>
      <c r="K72" s="101"/>
      <c r="L72" s="101"/>
      <c r="M72" s="101"/>
      <c r="N72" s="101"/>
      <c r="O72" s="101"/>
      <c r="P72" s="101"/>
      <c r="Q72" s="101" t="s">
        <v>82</v>
      </c>
      <c r="R72" s="101" t="s">
        <v>83</v>
      </c>
      <c r="S72" s="101"/>
      <c r="T72" s="101"/>
      <c r="U72" s="105"/>
      <c r="V72" s="100"/>
      <c r="W72" s="101" t="s">
        <v>113</v>
      </c>
      <c r="X72" s="101"/>
      <c r="Y72" s="101"/>
      <c r="Z72" s="101">
        <v>89</v>
      </c>
      <c r="AA72" s="101" t="s">
        <v>187</v>
      </c>
      <c r="AB72" s="18">
        <v>22.6</v>
      </c>
      <c r="AC72" s="100">
        <v>22.9</v>
      </c>
      <c r="AD72" s="100"/>
      <c r="AE72" s="100">
        <v>22.9</v>
      </c>
      <c r="AF72" s="100"/>
      <c r="AG72" s="100">
        <v>22.9</v>
      </c>
      <c r="AH72" s="106">
        <f t="shared" si="0"/>
        <v>22.9</v>
      </c>
      <c r="AI72" s="100"/>
      <c r="AJ72" s="100"/>
      <c r="AK72" s="101"/>
      <c r="AL72" s="101"/>
      <c r="AM72" s="101" t="s">
        <v>86</v>
      </c>
      <c r="AN72" s="101" t="s">
        <v>87</v>
      </c>
      <c r="AO72" s="100">
        <v>65</v>
      </c>
      <c r="AP72" s="101"/>
      <c r="AQ72" s="100">
        <v>1583</v>
      </c>
      <c r="AR72" s="100">
        <v>1599</v>
      </c>
      <c r="AS72" s="100">
        <v>2001</v>
      </c>
      <c r="AT72" s="101"/>
      <c r="AU72" s="101"/>
      <c r="AV72" s="101"/>
      <c r="AW72" s="101" t="s">
        <v>88</v>
      </c>
      <c r="AX72" s="105">
        <v>0</v>
      </c>
      <c r="AY72" s="105">
        <v>22.8</v>
      </c>
      <c r="AZ72" s="107"/>
      <c r="BA72" s="108"/>
      <c r="BB72" s="108"/>
      <c r="BC72" s="109"/>
      <c r="BD72" s="101"/>
      <c r="BE72" s="101">
        <v>368</v>
      </c>
      <c r="BF72" s="108">
        <v>18.001034482758616</v>
      </c>
      <c r="BG72" s="108">
        <v>0.5059841536079556</v>
      </c>
      <c r="BH72" s="101">
        <v>17.49505032915066</v>
      </c>
      <c r="BI72" s="108">
        <v>18.50701863636657</v>
      </c>
      <c r="BJ72" s="108">
        <v>58</v>
      </c>
      <c r="BK72" s="112"/>
      <c r="BL72" s="113"/>
      <c r="BM72" s="113"/>
      <c r="BN72" s="113"/>
      <c r="BO72" s="113"/>
      <c r="BP72" s="101"/>
      <c r="BQ72" s="101"/>
      <c r="BR72" s="101"/>
    </row>
    <row r="73" spans="1:70" s="122" customFormat="1" ht="12" customHeight="1">
      <c r="A73" s="99" t="s">
        <v>188</v>
      </c>
      <c r="B73" s="100"/>
      <c r="C73" s="101"/>
      <c r="D73" s="102">
        <v>0</v>
      </c>
      <c r="E73" s="103"/>
      <c r="F73" s="104">
        <f>IF(D73&lt;=0.0117,(D73-'[2]Stages'!$C$5)*'[2]Stages'!$H$6+'[2]Stages'!$E$5,IF(D73&lt;=0.126,(D73-'[2]Stages'!$C$6)*'[2]Stages'!$H$7+'[2]Stages'!$E$6,IF(D73&lt;=0.781,(D73-'[2]Stages'!$C$7)*'[2]Stages'!$H$8+'[2]Stages'!$E$7,IF(D73&lt;=1.806,(D73-'[2]Stages'!$C$8)*'[2]Stages'!$H$9+'[2]Stages'!$E$8,IF(D73&lt;=2.588,(D73-'[2]Stages'!$C$9)*'[2]Stages'!$H$10+'[2]Stages'!$E$9)))))</f>
        <v>0</v>
      </c>
      <c r="G73" s="101" t="s">
        <v>81</v>
      </c>
      <c r="H73" s="101"/>
      <c r="I73" s="101" t="s">
        <v>112</v>
      </c>
      <c r="J73" s="101"/>
      <c r="K73" s="101"/>
      <c r="L73" s="101"/>
      <c r="M73" s="101"/>
      <c r="N73" s="101"/>
      <c r="O73" s="101"/>
      <c r="P73" s="101"/>
      <c r="Q73" s="101" t="s">
        <v>82</v>
      </c>
      <c r="R73" s="101" t="s">
        <v>83</v>
      </c>
      <c r="S73" s="101"/>
      <c r="T73" s="101"/>
      <c r="U73" s="105"/>
      <c r="V73" s="100"/>
      <c r="W73" s="101" t="s">
        <v>113</v>
      </c>
      <c r="X73" s="101"/>
      <c r="Y73" s="101"/>
      <c r="Z73" s="101">
        <v>82</v>
      </c>
      <c r="AA73" s="101" t="s">
        <v>189</v>
      </c>
      <c r="AB73" s="18">
        <v>22.6</v>
      </c>
      <c r="AC73" s="100">
        <v>23</v>
      </c>
      <c r="AD73" s="100">
        <v>23</v>
      </c>
      <c r="AE73" s="100"/>
      <c r="AF73" s="100"/>
      <c r="AG73" s="100">
        <v>23</v>
      </c>
      <c r="AH73" s="106">
        <f t="shared" si="0"/>
        <v>23</v>
      </c>
      <c r="AI73" s="100"/>
      <c r="AJ73" s="100"/>
      <c r="AK73" s="101"/>
      <c r="AL73" s="101"/>
      <c r="AM73" s="101" t="s">
        <v>86</v>
      </c>
      <c r="AN73" s="101" t="s">
        <v>87</v>
      </c>
      <c r="AO73" s="100">
        <v>65</v>
      </c>
      <c r="AP73" s="101"/>
      <c r="AQ73" s="100">
        <v>1583</v>
      </c>
      <c r="AR73" s="100">
        <v>1599</v>
      </c>
      <c r="AS73" s="100">
        <v>2001</v>
      </c>
      <c r="AT73" s="101"/>
      <c r="AU73" s="101"/>
      <c r="AV73" s="101"/>
      <c r="AW73" s="101" t="s">
        <v>88</v>
      </c>
      <c r="AX73" s="105">
        <v>0</v>
      </c>
      <c r="AY73" s="105">
        <v>22.7</v>
      </c>
      <c r="AZ73" s="107"/>
      <c r="BA73" s="108"/>
      <c r="BB73" s="108"/>
      <c r="BC73" s="109"/>
      <c r="BD73" s="101"/>
      <c r="BE73" s="101">
        <v>370</v>
      </c>
      <c r="BF73" s="108">
        <v>17.948382352941177</v>
      </c>
      <c r="BG73" s="108">
        <v>0.5442689477134693</v>
      </c>
      <c r="BH73" s="101">
        <v>17.404113405227708</v>
      </c>
      <c r="BI73" s="108">
        <v>18.492651300654646</v>
      </c>
      <c r="BJ73" s="108">
        <v>68</v>
      </c>
      <c r="BK73" s="112"/>
      <c r="BL73" s="113"/>
      <c r="BM73" s="113"/>
      <c r="BN73" s="113"/>
      <c r="BO73" s="113"/>
      <c r="BP73" s="101"/>
      <c r="BQ73" s="101"/>
      <c r="BR73" s="119"/>
    </row>
    <row r="74" spans="1:70" s="122" customFormat="1" ht="12" customHeight="1">
      <c r="A74" s="99" t="s">
        <v>190</v>
      </c>
      <c r="B74" s="100"/>
      <c r="C74" s="101"/>
      <c r="D74" s="102">
        <v>0</v>
      </c>
      <c r="E74" s="103"/>
      <c r="F74" s="104">
        <f>IF(D74&lt;=0.0117,(D74-'[2]Stages'!$C$5)*'[2]Stages'!$H$6+'[2]Stages'!$E$5,IF(D74&lt;=0.126,(D74-'[2]Stages'!$C$6)*'[2]Stages'!$H$7+'[2]Stages'!$E$6,IF(D74&lt;=0.781,(D74-'[2]Stages'!$C$7)*'[2]Stages'!$H$8+'[2]Stages'!$E$7,IF(D74&lt;=1.806,(D74-'[2]Stages'!$C$8)*'[2]Stages'!$H$9+'[2]Stages'!$E$8,IF(D74&lt;=2.588,(D74-'[2]Stages'!$C$9)*'[2]Stages'!$H$10+'[2]Stages'!$E$9)))))</f>
        <v>0</v>
      </c>
      <c r="G74" s="101" t="s">
        <v>81</v>
      </c>
      <c r="H74" s="101"/>
      <c r="I74" s="101" t="s">
        <v>112</v>
      </c>
      <c r="J74" s="101"/>
      <c r="K74" s="101"/>
      <c r="L74" s="101"/>
      <c r="M74" s="101"/>
      <c r="N74" s="101"/>
      <c r="O74" s="101"/>
      <c r="P74" s="101"/>
      <c r="Q74" s="101" t="s">
        <v>82</v>
      </c>
      <c r="R74" s="101" t="s">
        <v>83</v>
      </c>
      <c r="S74" s="101"/>
      <c r="T74" s="101"/>
      <c r="U74" s="105"/>
      <c r="V74" s="100"/>
      <c r="W74" s="101" t="s">
        <v>113</v>
      </c>
      <c r="X74" s="101"/>
      <c r="Y74" s="101"/>
      <c r="Z74" s="101">
        <v>84</v>
      </c>
      <c r="AA74" s="101" t="s">
        <v>191</v>
      </c>
      <c r="AB74" s="18">
        <v>22.6</v>
      </c>
      <c r="AC74" s="100">
        <v>23</v>
      </c>
      <c r="AD74" s="100">
        <v>23</v>
      </c>
      <c r="AE74" s="100"/>
      <c r="AF74" s="100"/>
      <c r="AG74" s="100">
        <v>23</v>
      </c>
      <c r="AH74" s="106">
        <f t="shared" si="0"/>
        <v>23</v>
      </c>
      <c r="AI74" s="100"/>
      <c r="AJ74" s="100"/>
      <c r="AK74" s="101"/>
      <c r="AL74" s="101"/>
      <c r="AM74" s="101" t="s">
        <v>86</v>
      </c>
      <c r="AN74" s="101" t="s">
        <v>87</v>
      </c>
      <c r="AO74" s="100">
        <v>65</v>
      </c>
      <c r="AP74" s="101"/>
      <c r="AQ74" s="100">
        <v>1583</v>
      </c>
      <c r="AR74" s="100">
        <v>1599</v>
      </c>
      <c r="AS74" s="100">
        <v>2001</v>
      </c>
      <c r="AT74" s="101"/>
      <c r="AU74" s="101"/>
      <c r="AV74" s="101"/>
      <c r="AW74" s="101" t="s">
        <v>88</v>
      </c>
      <c r="AX74" s="105">
        <v>0</v>
      </c>
      <c r="AY74" s="105">
        <v>22.4</v>
      </c>
      <c r="AZ74" s="107"/>
      <c r="BA74" s="108"/>
      <c r="BB74" s="108"/>
      <c r="BC74" s="109"/>
      <c r="BD74" s="101"/>
      <c r="BE74" s="101">
        <v>372</v>
      </c>
      <c r="BF74" s="108">
        <v>17.975048543689326</v>
      </c>
      <c r="BG74" s="108">
        <v>0.5477796067949293</v>
      </c>
      <c r="BH74" s="101">
        <v>17.427268936894396</v>
      </c>
      <c r="BI74" s="108">
        <v>18.522828150484255</v>
      </c>
      <c r="BJ74" s="108">
        <v>103</v>
      </c>
      <c r="BK74" s="112"/>
      <c r="BL74" s="113"/>
      <c r="BM74" s="113"/>
      <c r="BN74" s="113"/>
      <c r="BO74" s="113"/>
      <c r="BP74" s="101"/>
      <c r="BQ74" s="101"/>
      <c r="BR74" s="101"/>
    </row>
    <row r="75" spans="1:70" s="122" customFormat="1" ht="12" customHeight="1">
      <c r="A75" s="99" t="s">
        <v>192</v>
      </c>
      <c r="B75" s="100"/>
      <c r="C75" s="101"/>
      <c r="D75" s="102">
        <v>0</v>
      </c>
      <c r="E75" s="103"/>
      <c r="F75" s="104">
        <f>IF(D75&lt;=0.0117,(D75-'[2]Stages'!$C$5)*'[2]Stages'!$H$6+'[2]Stages'!$E$5,IF(D75&lt;=0.126,(D75-'[2]Stages'!$C$6)*'[2]Stages'!$H$7+'[2]Stages'!$E$6,IF(D75&lt;=0.781,(D75-'[2]Stages'!$C$7)*'[2]Stages'!$H$8+'[2]Stages'!$E$7,IF(D75&lt;=1.806,(D75-'[2]Stages'!$C$8)*'[2]Stages'!$H$9+'[2]Stages'!$E$8,IF(D75&lt;=2.588,(D75-'[2]Stages'!$C$9)*'[2]Stages'!$H$10+'[2]Stages'!$E$9)))))</f>
        <v>0</v>
      </c>
      <c r="G75" s="101" t="s">
        <v>81</v>
      </c>
      <c r="H75" s="101"/>
      <c r="I75" s="101"/>
      <c r="J75" s="101"/>
      <c r="K75" s="101"/>
      <c r="L75" s="101"/>
      <c r="M75" s="101"/>
      <c r="N75" s="101"/>
      <c r="O75" s="101"/>
      <c r="P75" s="101"/>
      <c r="Q75" s="101" t="s">
        <v>82</v>
      </c>
      <c r="R75" s="101" t="s">
        <v>83</v>
      </c>
      <c r="S75" s="101"/>
      <c r="T75" s="101"/>
      <c r="U75" s="105"/>
      <c r="V75" s="100"/>
      <c r="W75" s="101" t="s">
        <v>193</v>
      </c>
      <c r="X75" s="101"/>
      <c r="Y75" s="101"/>
      <c r="Z75" s="101">
        <v>73</v>
      </c>
      <c r="AA75" s="101" t="s">
        <v>194</v>
      </c>
      <c r="AB75" s="18">
        <v>22.6</v>
      </c>
      <c r="AC75" s="100">
        <v>23</v>
      </c>
      <c r="AD75" s="100">
        <v>23</v>
      </c>
      <c r="AE75" s="100"/>
      <c r="AF75" s="100"/>
      <c r="AG75" s="100">
        <v>23</v>
      </c>
      <c r="AH75" s="106">
        <f t="shared" si="0"/>
        <v>23</v>
      </c>
      <c r="AI75" s="100"/>
      <c r="AJ75" s="100"/>
      <c r="AK75" s="101"/>
      <c r="AL75" s="101"/>
      <c r="AM75" s="101" t="s">
        <v>86</v>
      </c>
      <c r="AN75" s="101" t="s">
        <v>87</v>
      </c>
      <c r="AO75" s="100">
        <v>65</v>
      </c>
      <c r="AP75" s="101"/>
      <c r="AQ75" s="100">
        <v>1583</v>
      </c>
      <c r="AR75" s="100">
        <v>1599</v>
      </c>
      <c r="AS75" s="100">
        <v>2001</v>
      </c>
      <c r="AT75" s="101"/>
      <c r="AU75" s="101"/>
      <c r="AV75" s="101"/>
      <c r="AW75" s="101" t="s">
        <v>88</v>
      </c>
      <c r="AX75" s="105">
        <v>0</v>
      </c>
      <c r="AY75" s="105">
        <v>23.3</v>
      </c>
      <c r="AZ75" s="107"/>
      <c r="BA75" s="108"/>
      <c r="BB75" s="108"/>
      <c r="BC75" s="109"/>
      <c r="BD75" s="101"/>
      <c r="BE75" s="120">
        <v>374</v>
      </c>
      <c r="BF75" s="121">
        <v>18.032</v>
      </c>
      <c r="BG75" s="121">
        <v>0.5535278465651723</v>
      </c>
      <c r="BH75" s="120">
        <v>17.47847215343483</v>
      </c>
      <c r="BI75" s="121">
        <v>18.58552784656517</v>
      </c>
      <c r="BJ75" s="108">
        <v>105</v>
      </c>
      <c r="BK75" s="112"/>
      <c r="BL75" s="113"/>
      <c r="BM75" s="113"/>
      <c r="BN75" s="113"/>
      <c r="BO75" s="113"/>
      <c r="BP75" s="101"/>
      <c r="BQ75" s="101"/>
      <c r="BR75" s="101"/>
    </row>
    <row r="76" spans="1:70" s="122" customFormat="1" ht="12" customHeight="1">
      <c r="A76" s="99" t="s">
        <v>195</v>
      </c>
      <c r="B76" s="100"/>
      <c r="C76" s="101"/>
      <c r="D76" s="102">
        <v>0</v>
      </c>
      <c r="E76" s="103"/>
      <c r="F76" s="104">
        <f>IF(D76&lt;=0.0117,(D76-'[2]Stages'!$C$5)*'[2]Stages'!$H$6+'[2]Stages'!$E$5,IF(D76&lt;=0.126,(D76-'[2]Stages'!$C$6)*'[2]Stages'!$H$7+'[2]Stages'!$E$6,IF(D76&lt;=0.781,(D76-'[2]Stages'!$C$7)*'[2]Stages'!$H$8+'[2]Stages'!$E$7,IF(D76&lt;=1.806,(D76-'[2]Stages'!$C$8)*'[2]Stages'!$H$9+'[2]Stages'!$E$8,IF(D76&lt;=2.588,(D76-'[2]Stages'!$C$9)*'[2]Stages'!$H$10+'[2]Stages'!$E$9)))))</f>
        <v>0</v>
      </c>
      <c r="G76" s="101" t="s">
        <v>81</v>
      </c>
      <c r="H76" s="101"/>
      <c r="I76" s="101" t="s">
        <v>112</v>
      </c>
      <c r="J76" s="101"/>
      <c r="K76" s="101"/>
      <c r="L76" s="101"/>
      <c r="M76" s="101"/>
      <c r="N76" s="101"/>
      <c r="O76" s="101"/>
      <c r="P76" s="101"/>
      <c r="Q76" s="101" t="s">
        <v>82</v>
      </c>
      <c r="R76" s="101" t="s">
        <v>83</v>
      </c>
      <c r="S76" s="101"/>
      <c r="T76" s="101"/>
      <c r="U76" s="105"/>
      <c r="V76" s="100"/>
      <c r="W76" s="101" t="s">
        <v>113</v>
      </c>
      <c r="X76" s="101"/>
      <c r="Y76" s="101"/>
      <c r="Z76" s="101">
        <v>85</v>
      </c>
      <c r="AA76" s="101" t="s">
        <v>196</v>
      </c>
      <c r="AB76" s="18">
        <v>22.6</v>
      </c>
      <c r="AC76" s="100">
        <v>23.1</v>
      </c>
      <c r="AD76" s="100">
        <v>23.1</v>
      </c>
      <c r="AE76" s="100"/>
      <c r="AF76" s="100"/>
      <c r="AG76" s="100">
        <v>23.1</v>
      </c>
      <c r="AH76" s="106">
        <f t="shared" si="0"/>
        <v>23.1</v>
      </c>
      <c r="AI76" s="100"/>
      <c r="AJ76" s="100"/>
      <c r="AK76" s="101"/>
      <c r="AL76" s="101"/>
      <c r="AM76" s="101" t="s">
        <v>86</v>
      </c>
      <c r="AN76" s="101" t="s">
        <v>87</v>
      </c>
      <c r="AO76" s="100">
        <v>65</v>
      </c>
      <c r="AP76" s="101"/>
      <c r="AQ76" s="100">
        <v>1583</v>
      </c>
      <c r="AR76" s="100">
        <v>1599</v>
      </c>
      <c r="AS76" s="100">
        <v>2001</v>
      </c>
      <c r="AT76" s="101"/>
      <c r="AU76" s="101"/>
      <c r="AV76" s="101"/>
      <c r="AW76" s="101" t="s">
        <v>88</v>
      </c>
      <c r="AX76" s="105">
        <v>0</v>
      </c>
      <c r="AY76" s="105">
        <v>22.1</v>
      </c>
      <c r="AZ76" s="107"/>
      <c r="BA76" s="108"/>
      <c r="BB76" s="108"/>
      <c r="BC76" s="109"/>
      <c r="BD76" s="101"/>
      <c r="BE76" s="101">
        <v>376</v>
      </c>
      <c r="BF76" s="108">
        <v>18.162500000000005</v>
      </c>
      <c r="BG76" s="108">
        <v>0.5585516108299969</v>
      </c>
      <c r="BH76" s="101">
        <v>17.603948389170007</v>
      </c>
      <c r="BI76" s="108">
        <v>18.721051610830003</v>
      </c>
      <c r="BJ76" s="108">
        <v>52</v>
      </c>
      <c r="BK76" s="112"/>
      <c r="BL76" s="113"/>
      <c r="BM76" s="113"/>
      <c r="BN76" s="113"/>
      <c r="BO76" s="113"/>
      <c r="BP76" s="101"/>
      <c r="BQ76" s="101"/>
      <c r="BR76" s="101"/>
    </row>
    <row r="77" spans="1:70" s="122" customFormat="1" ht="12" customHeight="1">
      <c r="A77" s="99" t="s">
        <v>197</v>
      </c>
      <c r="B77" s="100"/>
      <c r="C77" s="101"/>
      <c r="D77" s="102">
        <v>0</v>
      </c>
      <c r="E77" s="103"/>
      <c r="F77" s="104">
        <f>IF(D77&lt;=0.0117,(D77-'[2]Stages'!$C$5)*'[2]Stages'!$H$6+'[2]Stages'!$E$5,IF(D77&lt;=0.126,(D77-'[2]Stages'!$C$6)*'[2]Stages'!$H$7+'[2]Stages'!$E$6,IF(D77&lt;=0.781,(D77-'[2]Stages'!$C$7)*'[2]Stages'!$H$8+'[2]Stages'!$E$7,IF(D77&lt;=1.806,(D77-'[2]Stages'!$C$8)*'[2]Stages'!$H$9+'[2]Stages'!$E$8,IF(D77&lt;=2.588,(D77-'[2]Stages'!$C$9)*'[2]Stages'!$H$10+'[2]Stages'!$E$9)))))</f>
        <v>0</v>
      </c>
      <c r="G77" s="101" t="s">
        <v>81</v>
      </c>
      <c r="H77" s="101"/>
      <c r="I77" s="101"/>
      <c r="J77" s="101"/>
      <c r="K77" s="101"/>
      <c r="L77" s="101"/>
      <c r="M77" s="101"/>
      <c r="N77" s="101"/>
      <c r="O77" s="101"/>
      <c r="P77" s="101"/>
      <c r="Q77" s="101" t="s">
        <v>82</v>
      </c>
      <c r="R77" s="101" t="s">
        <v>83</v>
      </c>
      <c r="S77" s="101"/>
      <c r="T77" s="101"/>
      <c r="U77" s="105"/>
      <c r="V77" s="100"/>
      <c r="W77" s="101" t="s">
        <v>193</v>
      </c>
      <c r="X77" s="101"/>
      <c r="Y77" s="101"/>
      <c r="Z77" s="101">
        <v>66</v>
      </c>
      <c r="AA77" s="101" t="s">
        <v>198</v>
      </c>
      <c r="AB77" s="18">
        <v>22.6</v>
      </c>
      <c r="AC77" s="100">
        <v>23.1</v>
      </c>
      <c r="AD77" s="100">
        <v>23.1</v>
      </c>
      <c r="AE77" s="100"/>
      <c r="AF77" s="100"/>
      <c r="AG77" s="100">
        <v>23.1</v>
      </c>
      <c r="AH77" s="106">
        <f t="shared" si="0"/>
        <v>23.1</v>
      </c>
      <c r="AI77" s="100"/>
      <c r="AJ77" s="100"/>
      <c r="AK77" s="101"/>
      <c r="AL77" s="101"/>
      <c r="AM77" s="101" t="s">
        <v>86</v>
      </c>
      <c r="AN77" s="101" t="s">
        <v>87</v>
      </c>
      <c r="AO77" s="100">
        <v>65</v>
      </c>
      <c r="AP77" s="101"/>
      <c r="AQ77" s="100">
        <v>1583</v>
      </c>
      <c r="AR77" s="100">
        <v>1599</v>
      </c>
      <c r="AS77" s="100">
        <v>2001</v>
      </c>
      <c r="AT77" s="101"/>
      <c r="AU77" s="101"/>
      <c r="AV77" s="101"/>
      <c r="AW77" s="101" t="s">
        <v>88</v>
      </c>
      <c r="AX77" s="105">
        <v>0</v>
      </c>
      <c r="AY77" s="105">
        <v>22.5</v>
      </c>
      <c r="AZ77" s="107"/>
      <c r="BA77" s="108"/>
      <c r="BB77" s="108"/>
      <c r="BC77" s="109"/>
      <c r="BD77" s="101"/>
      <c r="BE77" s="101">
        <v>378</v>
      </c>
      <c r="BF77" s="108">
        <v>19.46</v>
      </c>
      <c r="BG77" s="108">
        <v>0.6465291950097846</v>
      </c>
      <c r="BH77" s="101">
        <v>18.813470804990217</v>
      </c>
      <c r="BI77" s="108">
        <v>20.106529195009784</v>
      </c>
      <c r="BJ77" s="108">
        <v>5</v>
      </c>
      <c r="BK77" s="112"/>
      <c r="BL77" s="113"/>
      <c r="BM77" s="113"/>
      <c r="BN77" s="113"/>
      <c r="BO77" s="113"/>
      <c r="BP77" s="101"/>
      <c r="BQ77" s="101"/>
      <c r="BR77" s="101"/>
    </row>
    <row r="78" spans="1:70" ht="12" customHeight="1">
      <c r="A78" s="99" t="s">
        <v>199</v>
      </c>
      <c r="D78" s="102">
        <v>0</v>
      </c>
      <c r="F78" s="104">
        <f>IF(D78&lt;=0.0117,(D78-'[2]Stages'!$C$5)*'[2]Stages'!$H$6+'[2]Stages'!$E$5,IF(D78&lt;=0.126,(D78-'[2]Stages'!$C$6)*'[2]Stages'!$H$7+'[2]Stages'!$E$6,IF(D78&lt;=0.781,(D78-'[2]Stages'!$C$7)*'[2]Stages'!$H$8+'[2]Stages'!$E$7,IF(D78&lt;=1.806,(D78-'[2]Stages'!$C$8)*'[2]Stages'!$H$9+'[2]Stages'!$E$8,IF(D78&lt;=2.588,(D78-'[2]Stages'!$C$9)*'[2]Stages'!$H$10+'[2]Stages'!$E$9)))))</f>
        <v>0</v>
      </c>
      <c r="G78" s="101" t="s">
        <v>81</v>
      </c>
      <c r="I78" s="101" t="s">
        <v>112</v>
      </c>
      <c r="Q78" s="101" t="s">
        <v>82</v>
      </c>
      <c r="R78" s="101" t="s">
        <v>83</v>
      </c>
      <c r="W78" s="101" t="s">
        <v>113</v>
      </c>
      <c r="Z78" s="101">
        <v>78</v>
      </c>
      <c r="AA78" s="101" t="s">
        <v>95</v>
      </c>
      <c r="AB78" s="18">
        <v>22.6</v>
      </c>
      <c r="AC78" s="100">
        <v>23.2</v>
      </c>
      <c r="AD78" s="100">
        <v>23.2</v>
      </c>
      <c r="AG78" s="100">
        <v>23.2</v>
      </c>
      <c r="AH78" s="106">
        <f t="shared" si="0"/>
        <v>23.2</v>
      </c>
      <c r="AM78" s="101" t="s">
        <v>86</v>
      </c>
      <c r="AN78" s="101" t="s">
        <v>87</v>
      </c>
      <c r="AO78" s="100">
        <v>65</v>
      </c>
      <c r="AQ78" s="100">
        <v>1583</v>
      </c>
      <c r="AR78" s="100">
        <v>1599</v>
      </c>
      <c r="AS78" s="100">
        <v>2001</v>
      </c>
      <c r="AW78" s="101" t="s">
        <v>88</v>
      </c>
      <c r="AX78" s="105">
        <v>0</v>
      </c>
      <c r="AY78" s="105">
        <v>22.6</v>
      </c>
      <c r="AZ78" s="107"/>
      <c r="BE78" s="101">
        <v>380</v>
      </c>
      <c r="BF78" s="108">
        <v>19.552222222222223</v>
      </c>
      <c r="BG78" s="108">
        <v>0.5537312530944908</v>
      </c>
      <c r="BH78" s="101">
        <v>18.998490969127733</v>
      </c>
      <c r="BI78" s="108">
        <v>20.105953475316714</v>
      </c>
      <c r="BJ78" s="108">
        <v>18</v>
      </c>
      <c r="BR78" s="119"/>
    </row>
    <row r="79" spans="1:62" ht="12" customHeight="1">
      <c r="A79" s="99" t="s">
        <v>200</v>
      </c>
      <c r="D79" s="102">
        <v>0</v>
      </c>
      <c r="F79" s="104">
        <f>IF(D79&lt;=0.0117,(D79-'[2]Stages'!$C$5)*'[2]Stages'!$H$6+'[2]Stages'!$E$5,IF(D79&lt;=0.126,(D79-'[2]Stages'!$C$6)*'[2]Stages'!$H$7+'[2]Stages'!$E$6,IF(D79&lt;=0.781,(D79-'[2]Stages'!$C$7)*'[2]Stages'!$H$8+'[2]Stages'!$E$7,IF(D79&lt;=1.806,(D79-'[2]Stages'!$C$8)*'[2]Stages'!$H$9+'[2]Stages'!$E$8,IF(D79&lt;=2.588,(D79-'[2]Stages'!$C$9)*'[2]Stages'!$H$10+'[2]Stages'!$E$9)))))</f>
        <v>0</v>
      </c>
      <c r="G79" s="101" t="s">
        <v>81</v>
      </c>
      <c r="Q79" s="101" t="s">
        <v>82</v>
      </c>
      <c r="R79" s="101" t="s">
        <v>83</v>
      </c>
      <c r="W79" s="101" t="s">
        <v>193</v>
      </c>
      <c r="Z79" s="101">
        <v>81</v>
      </c>
      <c r="AA79" s="101" t="s">
        <v>201</v>
      </c>
      <c r="AB79" s="18">
        <v>22.6</v>
      </c>
      <c r="AC79" s="100">
        <v>23.2</v>
      </c>
      <c r="AD79" s="100">
        <v>23.2</v>
      </c>
      <c r="AG79" s="100">
        <v>23.2</v>
      </c>
      <c r="AH79" s="106">
        <f t="shared" si="0"/>
        <v>23.2</v>
      </c>
      <c r="AM79" s="101" t="s">
        <v>86</v>
      </c>
      <c r="AN79" s="101" t="s">
        <v>87</v>
      </c>
      <c r="AO79" s="100">
        <v>65</v>
      </c>
      <c r="AQ79" s="100">
        <v>1583</v>
      </c>
      <c r="AR79" s="100">
        <v>1599</v>
      </c>
      <c r="AS79" s="100">
        <v>2001</v>
      </c>
      <c r="AW79" s="101" t="s">
        <v>88</v>
      </c>
      <c r="AX79" s="105">
        <v>0</v>
      </c>
      <c r="AY79" s="105">
        <v>22.4</v>
      </c>
      <c r="AZ79" s="107"/>
      <c r="BE79" s="101">
        <v>382</v>
      </c>
      <c r="BF79" s="108">
        <v>19.478676470588237</v>
      </c>
      <c r="BG79" s="108">
        <v>0.8002199406837812</v>
      </c>
      <c r="BH79" s="101">
        <v>18.678456529904455</v>
      </c>
      <c r="BI79" s="108">
        <v>20.27889641127202</v>
      </c>
      <c r="BJ79" s="108">
        <v>68</v>
      </c>
    </row>
    <row r="80" spans="1:62" ht="12" customHeight="1">
      <c r="A80" s="99" t="s">
        <v>202</v>
      </c>
      <c r="D80" s="102">
        <v>0</v>
      </c>
      <c r="F80" s="104">
        <f>IF(D80&lt;=0.0117,(D80-'[2]Stages'!$C$5)*'[2]Stages'!$H$6+'[2]Stages'!$E$5,IF(D80&lt;=0.126,(D80-'[2]Stages'!$C$6)*'[2]Stages'!$H$7+'[2]Stages'!$E$6,IF(D80&lt;=0.781,(D80-'[2]Stages'!$C$7)*'[2]Stages'!$H$8+'[2]Stages'!$E$7,IF(D80&lt;=1.806,(D80-'[2]Stages'!$C$8)*'[2]Stages'!$H$9+'[2]Stages'!$E$8,IF(D80&lt;=2.588,(D80-'[2]Stages'!$C$9)*'[2]Stages'!$H$10+'[2]Stages'!$E$9)))))</f>
        <v>0</v>
      </c>
      <c r="G80" s="101" t="s">
        <v>81</v>
      </c>
      <c r="Q80" s="101" t="s">
        <v>82</v>
      </c>
      <c r="R80" s="101" t="s">
        <v>83</v>
      </c>
      <c r="W80" s="101" t="s">
        <v>137</v>
      </c>
      <c r="Z80" s="101">
        <v>69</v>
      </c>
      <c r="AA80" s="101" t="s">
        <v>203</v>
      </c>
      <c r="AB80" s="18">
        <v>22.6</v>
      </c>
      <c r="AC80" s="100">
        <v>23.3</v>
      </c>
      <c r="AD80" s="100">
        <v>23.3</v>
      </c>
      <c r="AG80" s="100">
        <v>23.3</v>
      </c>
      <c r="AH80" s="106">
        <f t="shared" si="0"/>
        <v>23.3</v>
      </c>
      <c r="AM80" s="101" t="s">
        <v>86</v>
      </c>
      <c r="AN80" s="101" t="s">
        <v>87</v>
      </c>
      <c r="AO80" s="100">
        <v>65</v>
      </c>
      <c r="AQ80" s="100">
        <v>1583</v>
      </c>
      <c r="AR80" s="100">
        <v>1599</v>
      </c>
      <c r="AS80" s="100">
        <v>2001</v>
      </c>
      <c r="AW80" s="101" t="s">
        <v>88</v>
      </c>
      <c r="AX80" s="105">
        <v>0</v>
      </c>
      <c r="AY80" s="105">
        <v>22.3</v>
      </c>
      <c r="AZ80" s="107"/>
      <c r="BE80" s="101">
        <v>384</v>
      </c>
      <c r="BF80" s="108">
        <v>19.692647058823532</v>
      </c>
      <c r="BG80" s="108">
        <v>0.9049971017469199</v>
      </c>
      <c r="BH80" s="101">
        <v>18.787649957076614</v>
      </c>
      <c r="BI80" s="108">
        <v>20.59764416057045</v>
      </c>
      <c r="BJ80" s="108">
        <v>68</v>
      </c>
    </row>
    <row r="81" spans="1:70" ht="12" customHeight="1">
      <c r="A81" s="99" t="s">
        <v>204</v>
      </c>
      <c r="D81" s="102">
        <v>0</v>
      </c>
      <c r="F81" s="104">
        <f>IF(D81&lt;=0.0117,(D81-'[2]Stages'!$C$5)*'[2]Stages'!$H$6+'[2]Stages'!$E$5,IF(D81&lt;=0.126,(D81-'[2]Stages'!$C$6)*'[2]Stages'!$H$7+'[2]Stages'!$E$6,IF(D81&lt;=0.781,(D81-'[2]Stages'!$C$7)*'[2]Stages'!$H$8+'[2]Stages'!$E$7,IF(D81&lt;=1.806,(D81-'[2]Stages'!$C$8)*'[2]Stages'!$H$9+'[2]Stages'!$E$8,IF(D81&lt;=2.588,(D81-'[2]Stages'!$C$9)*'[2]Stages'!$H$10+'[2]Stages'!$E$9)))))</f>
        <v>0</v>
      </c>
      <c r="G81" s="101" t="s">
        <v>81</v>
      </c>
      <c r="I81" s="101" t="s">
        <v>112</v>
      </c>
      <c r="Q81" s="101" t="s">
        <v>82</v>
      </c>
      <c r="R81" s="101" t="s">
        <v>83</v>
      </c>
      <c r="W81" s="101" t="s">
        <v>113</v>
      </c>
      <c r="Z81" s="101">
        <v>80</v>
      </c>
      <c r="AA81" s="101" t="s">
        <v>205</v>
      </c>
      <c r="AB81" s="18">
        <v>22.6</v>
      </c>
      <c r="AC81" s="100">
        <v>23.5</v>
      </c>
      <c r="AD81" s="100">
        <v>23.5</v>
      </c>
      <c r="AG81" s="100">
        <v>23.5</v>
      </c>
      <c r="AH81" s="106">
        <f t="shared" si="0"/>
        <v>23.5</v>
      </c>
      <c r="AM81" s="101" t="s">
        <v>86</v>
      </c>
      <c r="AN81" s="101" t="s">
        <v>87</v>
      </c>
      <c r="AO81" s="100">
        <v>65</v>
      </c>
      <c r="AQ81" s="100">
        <v>1583</v>
      </c>
      <c r="AR81" s="100">
        <v>1599</v>
      </c>
      <c r="AS81" s="100">
        <v>2001</v>
      </c>
      <c r="AW81" s="101" t="s">
        <v>88</v>
      </c>
      <c r="AX81" s="105">
        <v>0</v>
      </c>
      <c r="AY81" s="105">
        <v>22.6</v>
      </c>
      <c r="AZ81" s="107"/>
      <c r="BE81" s="101">
        <v>386</v>
      </c>
      <c r="BF81" s="108">
        <v>20.119374999999998</v>
      </c>
      <c r="BG81" s="108">
        <v>0.6908056890327411</v>
      </c>
      <c r="BH81" s="101">
        <v>19.42856931096726</v>
      </c>
      <c r="BI81" s="108">
        <v>20.810180689032737</v>
      </c>
      <c r="BJ81" s="108">
        <v>32</v>
      </c>
      <c r="BR81" s="119"/>
    </row>
    <row r="82" spans="1:70" ht="12" customHeight="1">
      <c r="A82" s="123" t="s">
        <v>206</v>
      </c>
      <c r="B82" s="116"/>
      <c r="C82" s="114"/>
      <c r="D82" s="124">
        <v>0</v>
      </c>
      <c r="E82" s="125"/>
      <c r="F82" s="104">
        <f>IF(D82&lt;=0.0117,(D82-'[2]Stages'!$C$5)*'[2]Stages'!$H$6+'[2]Stages'!$E$5,IF(D82&lt;=0.126,(D82-'[2]Stages'!$C$6)*'[2]Stages'!$H$7+'[2]Stages'!$E$6,IF(D82&lt;=0.781,(D82-'[2]Stages'!$C$7)*'[2]Stages'!$H$8+'[2]Stages'!$E$7,IF(D82&lt;=1.806,(D82-'[2]Stages'!$C$8)*'[2]Stages'!$H$9+'[2]Stages'!$E$8,IF(D82&lt;=2.588,(D82-'[2]Stages'!$C$9)*'[2]Stages'!$H$10+'[2]Stages'!$E$9)))))</f>
        <v>0</v>
      </c>
      <c r="G82" s="114" t="s">
        <v>81</v>
      </c>
      <c r="H82" s="114"/>
      <c r="I82" s="114"/>
      <c r="J82" s="114"/>
      <c r="K82" s="114"/>
      <c r="L82" s="114"/>
      <c r="M82" s="114"/>
      <c r="N82" s="114"/>
      <c r="O82" s="114"/>
      <c r="P82" s="114"/>
      <c r="Q82" s="114" t="s">
        <v>207</v>
      </c>
      <c r="R82" s="114" t="s">
        <v>208</v>
      </c>
      <c r="S82" s="114"/>
      <c r="T82" s="114"/>
      <c r="U82" s="117" t="s">
        <v>209</v>
      </c>
      <c r="V82" s="116"/>
      <c r="W82" s="117" t="s">
        <v>210</v>
      </c>
      <c r="X82" s="114"/>
      <c r="Y82" s="114"/>
      <c r="Z82" s="114"/>
      <c r="AA82" s="114"/>
      <c r="AB82" s="126">
        <v>21.7</v>
      </c>
      <c r="AC82" s="116">
        <v>22.9</v>
      </c>
      <c r="AD82" s="116">
        <v>22.9</v>
      </c>
      <c r="AE82" s="116"/>
      <c r="AF82" s="116"/>
      <c r="AG82" s="116">
        <v>22.9</v>
      </c>
      <c r="AH82" s="106">
        <f t="shared" si="0"/>
        <v>23.8</v>
      </c>
      <c r="AK82" s="114"/>
      <c r="AL82" s="114"/>
      <c r="AM82" s="114" t="s">
        <v>211</v>
      </c>
      <c r="AN82" s="114" t="s">
        <v>212</v>
      </c>
      <c r="AO82" s="116">
        <v>26</v>
      </c>
      <c r="AP82" s="114"/>
      <c r="AQ82" s="116">
        <v>975</v>
      </c>
      <c r="AR82" s="116">
        <v>978</v>
      </c>
      <c r="AS82" s="116">
        <v>1998</v>
      </c>
      <c r="AT82" s="114"/>
      <c r="AU82" s="114"/>
      <c r="AV82" s="114"/>
      <c r="AW82" s="114" t="s">
        <v>213</v>
      </c>
      <c r="AX82" s="105">
        <v>167</v>
      </c>
      <c r="AY82" s="105">
        <v>20.3</v>
      </c>
      <c r="AZ82" s="107">
        <v>167</v>
      </c>
      <c r="BA82" s="115">
        <f>AVERAGE(AY79:AY86)</f>
        <v>20.849999999999998</v>
      </c>
      <c r="BB82" s="115">
        <f>STDEV(AY79:AY86)</f>
        <v>1.3363062095621219</v>
      </c>
      <c r="BC82" s="127">
        <f>COUNT(AY79:AY86)</f>
        <v>8</v>
      </c>
      <c r="BD82" s="108">
        <f>2*BB82/(BC82)^0.5</f>
        <v>0.9449111825230679</v>
      </c>
      <c r="BE82" s="101">
        <v>388</v>
      </c>
      <c r="BF82" s="108">
        <v>19.44832947179487</v>
      </c>
      <c r="BG82" s="108">
        <v>0.9260071926622665</v>
      </c>
      <c r="BH82" s="101">
        <v>18.522322279132606</v>
      </c>
      <c r="BI82" s="108">
        <v>20.374336664457136</v>
      </c>
      <c r="BJ82" s="108">
        <v>39</v>
      </c>
      <c r="BK82" s="128"/>
      <c r="BL82" s="129"/>
      <c r="BM82" s="129"/>
      <c r="BN82" s="129"/>
      <c r="BO82" s="129"/>
      <c r="BR82" s="119"/>
    </row>
    <row r="83" spans="1:70" ht="12" customHeight="1">
      <c r="A83" s="123" t="s">
        <v>214</v>
      </c>
      <c r="B83" s="116"/>
      <c r="C83" s="114"/>
      <c r="D83" s="124">
        <v>0</v>
      </c>
      <c r="E83" s="125"/>
      <c r="F83" s="104">
        <f>IF(D83&lt;=0.0117,(D83-'[2]Stages'!$C$5)*'[2]Stages'!$H$6+'[2]Stages'!$E$5,IF(D83&lt;=0.126,(D83-'[2]Stages'!$C$6)*'[2]Stages'!$H$7+'[2]Stages'!$E$6,IF(D83&lt;=0.781,(D83-'[2]Stages'!$C$7)*'[2]Stages'!$H$8+'[2]Stages'!$E$7,IF(D83&lt;=1.806,(D83-'[2]Stages'!$C$8)*'[2]Stages'!$H$9+'[2]Stages'!$E$8,IF(D83&lt;=2.588,(D83-'[2]Stages'!$C$9)*'[2]Stages'!$H$10+'[2]Stages'!$E$9)))))</f>
        <v>0</v>
      </c>
      <c r="G83" s="114" t="s">
        <v>81</v>
      </c>
      <c r="H83" s="114"/>
      <c r="I83" s="114"/>
      <c r="J83" s="114"/>
      <c r="K83" s="114"/>
      <c r="L83" s="114"/>
      <c r="M83" s="114"/>
      <c r="N83" s="114"/>
      <c r="O83" s="114"/>
      <c r="P83" s="114"/>
      <c r="Q83" s="114"/>
      <c r="R83" s="114" t="s">
        <v>215</v>
      </c>
      <c r="S83" s="114"/>
      <c r="T83" s="114"/>
      <c r="U83" s="117" t="s">
        <v>216</v>
      </c>
      <c r="V83" s="116"/>
      <c r="W83" s="117" t="s">
        <v>217</v>
      </c>
      <c r="X83" s="114"/>
      <c r="Y83" s="114"/>
      <c r="Z83" s="114"/>
      <c r="AA83" s="114"/>
      <c r="AB83" s="126">
        <v>21.7</v>
      </c>
      <c r="AC83" s="116">
        <v>23.4</v>
      </c>
      <c r="AD83" s="116">
        <v>23.4</v>
      </c>
      <c r="AE83" s="116"/>
      <c r="AF83" s="116"/>
      <c r="AG83" s="116"/>
      <c r="AK83" s="114"/>
      <c r="AL83" s="114"/>
      <c r="AM83" s="114" t="s">
        <v>211</v>
      </c>
      <c r="AN83" s="114" t="s">
        <v>212</v>
      </c>
      <c r="AO83" s="116">
        <v>26</v>
      </c>
      <c r="AP83" s="114"/>
      <c r="AQ83" s="116">
        <v>975</v>
      </c>
      <c r="AR83" s="116">
        <v>978</v>
      </c>
      <c r="AS83" s="116">
        <v>1998</v>
      </c>
      <c r="AT83" s="114"/>
      <c r="AU83" s="114"/>
      <c r="AV83" s="114"/>
      <c r="AW83" s="114" t="s">
        <v>213</v>
      </c>
      <c r="AX83" s="105">
        <v>167</v>
      </c>
      <c r="AY83" s="105">
        <v>19.7</v>
      </c>
      <c r="AZ83" s="107"/>
      <c r="BA83" s="115"/>
      <c r="BB83" s="115"/>
      <c r="BC83" s="127"/>
      <c r="BD83" s="114"/>
      <c r="BE83" s="101">
        <v>390</v>
      </c>
      <c r="BF83" s="108">
        <v>19.194924255882352</v>
      </c>
      <c r="BG83" s="108">
        <v>0.799454812669727</v>
      </c>
      <c r="BH83" s="101">
        <v>18.395469443212626</v>
      </c>
      <c r="BI83" s="108">
        <v>19.994379068552078</v>
      </c>
      <c r="BJ83" s="108">
        <v>68</v>
      </c>
      <c r="BK83" s="128"/>
      <c r="BL83" s="129"/>
      <c r="BM83" s="129"/>
      <c r="BN83" s="129"/>
      <c r="BO83" s="129"/>
      <c r="BR83" s="119"/>
    </row>
    <row r="84" spans="1:70" ht="12" customHeight="1">
      <c r="A84" s="123" t="s">
        <v>218</v>
      </c>
      <c r="B84" s="116"/>
      <c r="C84" s="114"/>
      <c r="D84" s="124">
        <v>0</v>
      </c>
      <c r="E84" s="125"/>
      <c r="F84" s="104">
        <f>IF(D84&lt;=0.0117,(D84-'[2]Stages'!$C$5)*'[2]Stages'!$H$6+'[2]Stages'!$E$5,IF(D84&lt;=0.126,(D84-'[2]Stages'!$C$6)*'[2]Stages'!$H$7+'[2]Stages'!$E$6,IF(D84&lt;=0.781,(D84-'[2]Stages'!$C$7)*'[2]Stages'!$H$8+'[2]Stages'!$E$7,IF(D84&lt;=1.806,(D84-'[2]Stages'!$C$8)*'[2]Stages'!$H$9+'[2]Stages'!$E$8,IF(D84&lt;=2.588,(D84-'[2]Stages'!$C$9)*'[2]Stages'!$H$10+'[2]Stages'!$E$9)))))</f>
        <v>0</v>
      </c>
      <c r="G84" s="114" t="s">
        <v>81</v>
      </c>
      <c r="H84" s="114"/>
      <c r="I84" s="114"/>
      <c r="J84" s="114"/>
      <c r="K84" s="114"/>
      <c r="L84" s="114"/>
      <c r="M84" s="114"/>
      <c r="N84" s="114"/>
      <c r="O84" s="114"/>
      <c r="P84" s="114"/>
      <c r="Q84" s="114" t="s">
        <v>207</v>
      </c>
      <c r="R84" s="114" t="s">
        <v>208</v>
      </c>
      <c r="S84" s="114"/>
      <c r="T84" s="114"/>
      <c r="U84" s="117" t="s">
        <v>219</v>
      </c>
      <c r="V84" s="116"/>
      <c r="W84" s="117" t="s">
        <v>220</v>
      </c>
      <c r="X84" s="114"/>
      <c r="Y84" s="114"/>
      <c r="Z84" s="114"/>
      <c r="AA84" s="114"/>
      <c r="AB84" s="126">
        <v>21.7</v>
      </c>
      <c r="AC84" s="116">
        <v>23.7</v>
      </c>
      <c r="AD84" s="116">
        <v>23.7</v>
      </c>
      <c r="AE84" s="116"/>
      <c r="AF84" s="116"/>
      <c r="AG84" s="116"/>
      <c r="AI84" s="130"/>
      <c r="AJ84" s="130"/>
      <c r="AK84" s="114"/>
      <c r="AL84" s="114"/>
      <c r="AM84" s="114" t="s">
        <v>211</v>
      </c>
      <c r="AN84" s="114" t="s">
        <v>212</v>
      </c>
      <c r="AO84" s="116">
        <v>26</v>
      </c>
      <c r="AP84" s="114"/>
      <c r="AQ84" s="116">
        <v>975</v>
      </c>
      <c r="AR84" s="116">
        <v>978</v>
      </c>
      <c r="AS84" s="116">
        <v>1998</v>
      </c>
      <c r="AT84" s="114"/>
      <c r="AU84" s="114"/>
      <c r="AV84" s="114"/>
      <c r="AW84" s="114" t="s">
        <v>213</v>
      </c>
      <c r="AX84" s="131">
        <v>166</v>
      </c>
      <c r="AY84" s="131">
        <v>19.6</v>
      </c>
      <c r="AZ84" s="132"/>
      <c r="BA84" s="115"/>
      <c r="BB84" s="115"/>
      <c r="BC84" s="127"/>
      <c r="BD84" s="114"/>
      <c r="BE84" s="101">
        <v>392</v>
      </c>
      <c r="BF84" s="108">
        <v>19.27162162162162</v>
      </c>
      <c r="BG84" s="108">
        <v>0.7332794175371598</v>
      </c>
      <c r="BH84" s="101">
        <v>18.53834220408446</v>
      </c>
      <c r="BI84" s="108">
        <v>20.004901039158778</v>
      </c>
      <c r="BJ84" s="108">
        <v>74</v>
      </c>
      <c r="BK84" s="128"/>
      <c r="BL84" s="129"/>
      <c r="BM84" s="129"/>
      <c r="BN84" s="129"/>
      <c r="BO84" s="129"/>
      <c r="BR84" s="119"/>
    </row>
    <row r="85" spans="1:70" ht="12" customHeight="1">
      <c r="A85" s="123" t="s">
        <v>221</v>
      </c>
      <c r="B85" s="116"/>
      <c r="C85" s="114"/>
      <c r="D85" s="124">
        <v>0</v>
      </c>
      <c r="E85" s="125"/>
      <c r="F85" s="104">
        <f>IF(D85&lt;=0.0117,(D85-'[2]Stages'!$C$5)*'[2]Stages'!$H$6+'[2]Stages'!$E$5,IF(D85&lt;=0.126,(D85-'[2]Stages'!$C$6)*'[2]Stages'!$H$7+'[2]Stages'!$E$6,IF(D85&lt;=0.781,(D85-'[2]Stages'!$C$7)*'[2]Stages'!$H$8+'[2]Stages'!$E$7,IF(D85&lt;=1.806,(D85-'[2]Stages'!$C$8)*'[2]Stages'!$H$9+'[2]Stages'!$E$8,IF(D85&lt;=2.588,(D85-'[2]Stages'!$C$9)*'[2]Stages'!$H$10+'[2]Stages'!$E$9)))))</f>
        <v>0</v>
      </c>
      <c r="G85" s="114" t="s">
        <v>81</v>
      </c>
      <c r="H85" s="114"/>
      <c r="I85" s="114"/>
      <c r="J85" s="114"/>
      <c r="K85" s="114"/>
      <c r="L85" s="114"/>
      <c r="M85" s="114"/>
      <c r="N85" s="114"/>
      <c r="O85" s="114"/>
      <c r="P85" s="114"/>
      <c r="Q85" s="114" t="s">
        <v>207</v>
      </c>
      <c r="R85" s="114" t="s">
        <v>208</v>
      </c>
      <c r="S85" s="114"/>
      <c r="T85" s="114"/>
      <c r="U85" s="117" t="s">
        <v>219</v>
      </c>
      <c r="V85" s="116"/>
      <c r="W85" s="117" t="s">
        <v>222</v>
      </c>
      <c r="X85" s="114"/>
      <c r="Y85" s="114"/>
      <c r="Z85" s="114"/>
      <c r="AA85" s="114"/>
      <c r="AB85" s="126">
        <v>21.7</v>
      </c>
      <c r="AC85" s="116">
        <v>24.1</v>
      </c>
      <c r="AD85" s="116">
        <v>24.1</v>
      </c>
      <c r="AE85" s="116"/>
      <c r="AF85" s="116"/>
      <c r="AG85" s="116"/>
      <c r="AI85" s="130"/>
      <c r="AJ85" s="130"/>
      <c r="AK85" s="114"/>
      <c r="AL85" s="114"/>
      <c r="AM85" s="114" t="s">
        <v>211</v>
      </c>
      <c r="AN85" s="114" t="s">
        <v>212</v>
      </c>
      <c r="AO85" s="116">
        <v>26</v>
      </c>
      <c r="AP85" s="114"/>
      <c r="AQ85" s="116">
        <v>975</v>
      </c>
      <c r="AR85" s="116">
        <v>978</v>
      </c>
      <c r="AS85" s="116">
        <v>1998</v>
      </c>
      <c r="AT85" s="114"/>
      <c r="AU85" s="114"/>
      <c r="AV85" s="114"/>
      <c r="AW85" s="114" t="s">
        <v>213</v>
      </c>
      <c r="AX85" s="131">
        <v>166.5</v>
      </c>
      <c r="AY85" s="131">
        <v>19.7</v>
      </c>
      <c r="AZ85" s="132"/>
      <c r="BA85" s="115"/>
      <c r="BB85" s="115"/>
      <c r="BC85" s="127"/>
      <c r="BD85" s="114"/>
      <c r="BE85" s="101">
        <v>394</v>
      </c>
      <c r="BF85" s="108">
        <v>19.484418604651164</v>
      </c>
      <c r="BG85" s="108">
        <v>0.7703657212048901</v>
      </c>
      <c r="BH85" s="101">
        <v>18.714052883446275</v>
      </c>
      <c r="BI85" s="108">
        <v>20.254784325856054</v>
      </c>
      <c r="BJ85" s="108">
        <v>43</v>
      </c>
      <c r="BK85" s="128"/>
      <c r="BL85" s="129"/>
      <c r="BM85" s="129"/>
      <c r="BN85" s="129"/>
      <c r="BO85" s="129"/>
      <c r="BR85" s="119"/>
    </row>
    <row r="86" spans="1:70" ht="12" customHeight="1">
      <c r="A86" s="123" t="s">
        <v>223</v>
      </c>
      <c r="B86" s="116"/>
      <c r="C86" s="114"/>
      <c r="D86" s="124">
        <v>0</v>
      </c>
      <c r="E86" s="125"/>
      <c r="F86" s="104">
        <f>IF(D86&lt;=0.0117,(D86-'[2]Stages'!$C$5)*'[2]Stages'!$H$6+'[2]Stages'!$E$5,IF(D86&lt;=0.126,(D86-'[2]Stages'!$C$6)*'[2]Stages'!$H$7+'[2]Stages'!$E$6,IF(D86&lt;=0.781,(D86-'[2]Stages'!$C$7)*'[2]Stages'!$H$8+'[2]Stages'!$E$7,IF(D86&lt;=1.806,(D86-'[2]Stages'!$C$8)*'[2]Stages'!$H$9+'[2]Stages'!$E$8,IF(D86&lt;=2.588,(D86-'[2]Stages'!$C$9)*'[2]Stages'!$H$10+'[2]Stages'!$E$9)))))</f>
        <v>0</v>
      </c>
      <c r="G86" s="114" t="s">
        <v>81</v>
      </c>
      <c r="H86" s="114"/>
      <c r="I86" s="114"/>
      <c r="J86" s="114"/>
      <c r="K86" s="114"/>
      <c r="L86" s="114"/>
      <c r="M86" s="114"/>
      <c r="N86" s="114"/>
      <c r="O86" s="114"/>
      <c r="P86" s="114"/>
      <c r="Q86" s="114" t="s">
        <v>207</v>
      </c>
      <c r="R86" s="114" t="s">
        <v>208</v>
      </c>
      <c r="S86" s="114"/>
      <c r="T86" s="114"/>
      <c r="U86" s="117" t="s">
        <v>224</v>
      </c>
      <c r="V86" s="116"/>
      <c r="W86" s="117" t="s">
        <v>225</v>
      </c>
      <c r="X86" s="114"/>
      <c r="Y86" s="114"/>
      <c r="Z86" s="114"/>
      <c r="AA86" s="114"/>
      <c r="AB86" s="126">
        <v>21.7</v>
      </c>
      <c r="AC86" s="116">
        <v>24.8</v>
      </c>
      <c r="AD86" s="116">
        <v>24.8</v>
      </c>
      <c r="AE86" s="116"/>
      <c r="AF86" s="116"/>
      <c r="AG86" s="116"/>
      <c r="AI86" s="130"/>
      <c r="AJ86" s="130"/>
      <c r="AK86" s="114"/>
      <c r="AL86" s="114"/>
      <c r="AM86" s="114" t="s">
        <v>211</v>
      </c>
      <c r="AN86" s="114" t="s">
        <v>212</v>
      </c>
      <c r="AO86" s="116">
        <v>26</v>
      </c>
      <c r="AP86" s="114"/>
      <c r="AQ86" s="116">
        <v>975</v>
      </c>
      <c r="AR86" s="116">
        <v>978</v>
      </c>
      <c r="AS86" s="116">
        <v>1998</v>
      </c>
      <c r="AT86" s="114"/>
      <c r="AU86" s="114"/>
      <c r="AV86" s="114"/>
      <c r="AW86" s="114" t="s">
        <v>213</v>
      </c>
      <c r="AX86" s="131">
        <v>165.7</v>
      </c>
      <c r="AY86" s="131">
        <v>20.2</v>
      </c>
      <c r="AZ86" s="132"/>
      <c r="BA86" s="115"/>
      <c r="BB86" s="115"/>
      <c r="BC86" s="127"/>
      <c r="BD86" s="114"/>
      <c r="BE86" s="114">
        <v>396</v>
      </c>
      <c r="BF86" s="115">
        <v>19.6288</v>
      </c>
      <c r="BG86" s="115">
        <v>0.8908157310390677</v>
      </c>
      <c r="BH86" s="114">
        <v>18.73798426896093</v>
      </c>
      <c r="BI86" s="115">
        <v>20.519615731039067</v>
      </c>
      <c r="BJ86" s="108">
        <v>25</v>
      </c>
      <c r="BK86" s="128"/>
      <c r="BL86" s="129"/>
      <c r="BM86" s="129"/>
      <c r="BN86" s="129"/>
      <c r="BO86" s="129"/>
      <c r="BR86" s="119"/>
    </row>
    <row r="87" spans="1:70" ht="12" customHeight="1">
      <c r="A87" s="133" t="s">
        <v>226</v>
      </c>
      <c r="B87" s="134">
        <v>0</v>
      </c>
      <c r="C87" s="135"/>
      <c r="D87" s="136">
        <v>0</v>
      </c>
      <c r="E87" s="137"/>
      <c r="F87" s="104">
        <f>IF(D87&lt;=0.0117,(D87-'[2]Stages'!$C$5)*'[2]Stages'!$H$6+'[2]Stages'!$E$5,IF(D87&lt;=0.126,(D87-'[2]Stages'!$C$6)*'[2]Stages'!$H$7+'[2]Stages'!$E$6,IF(D87&lt;=0.781,(D87-'[2]Stages'!$C$7)*'[2]Stages'!$H$8+'[2]Stages'!$E$7,IF(D87&lt;=1.806,(D87-'[2]Stages'!$C$8)*'[2]Stages'!$H$9+'[2]Stages'!$E$8,IF(D87&lt;=2.588,(D87-'[2]Stages'!$C$9)*'[2]Stages'!$H$10+'[2]Stages'!$E$9)))))</f>
        <v>0</v>
      </c>
      <c r="G87" s="135" t="s">
        <v>81</v>
      </c>
      <c r="H87" s="135"/>
      <c r="I87" s="138"/>
      <c r="J87" s="138"/>
      <c r="K87" s="135"/>
      <c r="L87" s="138"/>
      <c r="M87" s="135"/>
      <c r="N87" s="135"/>
      <c r="O87" s="138"/>
      <c r="P87" s="135"/>
      <c r="Q87" s="135" t="s">
        <v>227</v>
      </c>
      <c r="R87" s="139" t="s">
        <v>228</v>
      </c>
      <c r="S87" s="140"/>
      <c r="T87" s="140"/>
      <c r="U87" s="122"/>
      <c r="V87" s="141"/>
      <c r="W87" s="135" t="s">
        <v>229</v>
      </c>
      <c r="X87" s="142"/>
      <c r="Y87" s="143"/>
      <c r="Z87" s="143"/>
      <c r="AA87" s="144"/>
      <c r="AB87" s="145"/>
      <c r="AC87" s="141">
        <v>22.3</v>
      </c>
      <c r="AD87" s="141">
        <v>22.3</v>
      </c>
      <c r="AE87" s="134"/>
      <c r="AF87" s="134"/>
      <c r="AG87" s="141">
        <v>22.3</v>
      </c>
      <c r="AH87" s="146">
        <f aca="true" t="shared" si="1" ref="AH87:AH150">AG87+(22.6-AB87)</f>
        <v>44.900000000000006</v>
      </c>
      <c r="AI87" s="141"/>
      <c r="AJ87" s="141"/>
      <c r="AK87" s="147"/>
      <c r="AL87" s="147"/>
      <c r="AM87" s="148" t="s">
        <v>230</v>
      </c>
      <c r="AN87" s="149" t="s">
        <v>231</v>
      </c>
      <c r="AO87" s="150">
        <v>64</v>
      </c>
      <c r="AP87" s="135"/>
      <c r="AQ87" s="150">
        <v>398</v>
      </c>
      <c r="AR87" s="150">
        <v>404</v>
      </c>
      <c r="AS87" s="150">
        <v>1983</v>
      </c>
      <c r="AT87" s="135"/>
      <c r="AU87" s="135"/>
      <c r="AV87" s="135"/>
      <c r="AW87" s="148" t="s">
        <v>232</v>
      </c>
      <c r="AX87" s="143">
        <v>0</v>
      </c>
      <c r="AY87" s="136"/>
      <c r="AZ87" s="151"/>
      <c r="BA87" s="152"/>
      <c r="BB87" s="152"/>
      <c r="BC87" s="153"/>
      <c r="BD87" s="122"/>
      <c r="BE87" s="114">
        <v>398</v>
      </c>
      <c r="BF87" s="115">
        <v>19.78411764705882</v>
      </c>
      <c r="BG87" s="115">
        <v>1.0433543191524728</v>
      </c>
      <c r="BH87" s="114">
        <v>18.740763327906347</v>
      </c>
      <c r="BI87" s="115">
        <v>20.827471966211295</v>
      </c>
      <c r="BJ87" s="108">
        <v>17</v>
      </c>
      <c r="BP87" s="122"/>
      <c r="BQ87" s="122"/>
      <c r="BR87" s="154"/>
    </row>
    <row r="88" spans="1:62" ht="12" customHeight="1">
      <c r="A88" s="99" t="s">
        <v>233</v>
      </c>
      <c r="D88" s="102">
        <v>16.8</v>
      </c>
      <c r="E88" s="103" t="s">
        <v>234</v>
      </c>
      <c r="F88" s="43">
        <f>IF(D88&lt;=7.246,(D88-'[2]Stages'!$C$12)*'[2]Stages'!$H$13+'[2]Stages'!$E$12,IF(D88&lt;=11.608,(D88-'[2]Stages'!$C$13)*'[2]Stages'!$H$14+'[2]Stages'!$E$13,IF(D88&lt;=13.82,(D88-'[2]Stages'!$C$14)*'[2]Stages'!$H$15+'[2]Stages'!$E$14,IF(D88&lt;=15.97,(D88-'[2]Stages'!$C$15)*'[2]Stages'!$H$16+'[2]Stages'!$E$15,IF(D88&lt;=20.43,(D88-'[2]Stages'!$C$16)*'[2]Stages'!$H$17+'[2]Stages'!$E$16,IF(D88&lt;=23.03,(D88-'[2]Stages'!$C$17)*'[2]Stages'!$H$18+'[2]Stages'!$E$17))))))</f>
        <v>16.759058295964127</v>
      </c>
      <c r="G88" s="101" t="s">
        <v>235</v>
      </c>
      <c r="H88" s="101" t="s">
        <v>236</v>
      </c>
      <c r="K88" s="101" t="s">
        <v>237</v>
      </c>
      <c r="Q88" s="101" t="s">
        <v>238</v>
      </c>
      <c r="U88" s="101" t="s">
        <v>239</v>
      </c>
      <c r="W88" s="101" t="s">
        <v>240</v>
      </c>
      <c r="AA88" s="101" t="s">
        <v>241</v>
      </c>
      <c r="AB88" s="18">
        <v>22.6</v>
      </c>
      <c r="AC88" s="100">
        <v>20.2</v>
      </c>
      <c r="AD88" s="100">
        <v>20.2</v>
      </c>
      <c r="AG88" s="100">
        <v>20.2</v>
      </c>
      <c r="AH88" s="146">
        <f t="shared" si="1"/>
        <v>20.2</v>
      </c>
      <c r="AM88" s="101" t="s">
        <v>242</v>
      </c>
      <c r="AN88" s="101" t="s">
        <v>243</v>
      </c>
      <c r="AO88" s="100">
        <v>142</v>
      </c>
      <c r="AQ88" s="100">
        <v>107</v>
      </c>
      <c r="AR88" s="100">
        <v>121</v>
      </c>
      <c r="AS88" s="100">
        <v>1998</v>
      </c>
      <c r="AW88" s="101" t="s">
        <v>244</v>
      </c>
      <c r="AX88" s="105">
        <v>16.8</v>
      </c>
      <c r="AY88" s="105">
        <v>21.4</v>
      </c>
      <c r="AZ88" s="107"/>
      <c r="BE88" s="114">
        <v>400</v>
      </c>
      <c r="BF88" s="115">
        <v>19.775454545454547</v>
      </c>
      <c r="BG88" s="115">
        <v>0.8041686842493143</v>
      </c>
      <c r="BH88" s="114">
        <v>18.97128586120523</v>
      </c>
      <c r="BI88" s="115">
        <v>20.579623229703863</v>
      </c>
      <c r="BJ88" s="108">
        <v>11</v>
      </c>
    </row>
    <row r="89" spans="1:62" ht="12" customHeight="1">
      <c r="A89" s="99" t="s">
        <v>245</v>
      </c>
      <c r="D89" s="102">
        <v>16.8</v>
      </c>
      <c r="E89" s="103" t="s">
        <v>234</v>
      </c>
      <c r="F89" s="43">
        <f>IF(D89&lt;=7.246,(D89-'[2]Stages'!$C$12)*'[2]Stages'!$H$13+'[2]Stages'!$E$12,IF(D89&lt;=11.608,(D89-'[2]Stages'!$C$13)*'[2]Stages'!$H$14+'[2]Stages'!$E$13,IF(D89&lt;=13.82,(D89-'[2]Stages'!$C$14)*'[2]Stages'!$H$15+'[2]Stages'!$E$14,IF(D89&lt;=15.97,(D89-'[2]Stages'!$C$15)*'[2]Stages'!$H$16+'[2]Stages'!$E$15,IF(D89&lt;=20.43,(D89-'[2]Stages'!$C$16)*'[2]Stages'!$H$17+'[2]Stages'!$E$16,IF(D89&lt;=23.03,(D89-'[2]Stages'!$C$17)*'[2]Stages'!$H$18+'[2]Stages'!$E$17))))))</f>
        <v>16.759058295964127</v>
      </c>
      <c r="G89" s="101" t="s">
        <v>235</v>
      </c>
      <c r="H89" s="101" t="s">
        <v>236</v>
      </c>
      <c r="K89" s="101" t="s">
        <v>237</v>
      </c>
      <c r="Q89" s="101" t="s">
        <v>238</v>
      </c>
      <c r="U89" s="101" t="s">
        <v>239</v>
      </c>
      <c r="W89" s="101" t="s">
        <v>246</v>
      </c>
      <c r="AA89" s="101" t="s">
        <v>247</v>
      </c>
      <c r="AB89" s="18">
        <v>22.6</v>
      </c>
      <c r="AC89" s="100">
        <v>20.4</v>
      </c>
      <c r="AD89" s="100">
        <v>20.4</v>
      </c>
      <c r="AG89" s="100">
        <v>20.4</v>
      </c>
      <c r="AH89" s="146">
        <f t="shared" si="1"/>
        <v>20.4</v>
      </c>
      <c r="AM89" s="101" t="s">
        <v>242</v>
      </c>
      <c r="AN89" s="101" t="s">
        <v>243</v>
      </c>
      <c r="AO89" s="100">
        <v>142</v>
      </c>
      <c r="AQ89" s="100">
        <v>107</v>
      </c>
      <c r="AR89" s="100">
        <v>121</v>
      </c>
      <c r="AS89" s="100">
        <v>1998</v>
      </c>
      <c r="AW89" s="101" t="s">
        <v>244</v>
      </c>
      <c r="AX89" s="105">
        <v>16.8</v>
      </c>
      <c r="AY89" s="105">
        <v>21.7</v>
      </c>
      <c r="AZ89" s="107"/>
      <c r="BE89" s="114">
        <v>402</v>
      </c>
      <c r="BF89" s="115">
        <v>18.21</v>
      </c>
      <c r="BG89" s="115">
        <v>0.9345988444247078</v>
      </c>
      <c r="BH89" s="114">
        <v>17.27540115557529</v>
      </c>
      <c r="BI89" s="115">
        <v>19.14459884442471</v>
      </c>
      <c r="BJ89" s="108">
        <v>9</v>
      </c>
    </row>
    <row r="90" spans="1:62" ht="12" customHeight="1">
      <c r="A90" s="99" t="s">
        <v>248</v>
      </c>
      <c r="D90" s="102">
        <v>16.8</v>
      </c>
      <c r="E90" s="103" t="s">
        <v>234</v>
      </c>
      <c r="F90" s="43">
        <f>IF(D90&lt;=7.246,(D90-'[2]Stages'!$C$12)*'[2]Stages'!$H$13+'[2]Stages'!$E$12,IF(D90&lt;=11.608,(D90-'[2]Stages'!$C$13)*'[2]Stages'!$H$14+'[2]Stages'!$E$13,IF(D90&lt;=13.82,(D90-'[2]Stages'!$C$14)*'[2]Stages'!$H$15+'[2]Stages'!$E$14,IF(D90&lt;=15.97,(D90-'[2]Stages'!$C$15)*'[2]Stages'!$H$16+'[2]Stages'!$E$15,IF(D90&lt;=20.43,(D90-'[2]Stages'!$C$16)*'[2]Stages'!$H$17+'[2]Stages'!$E$16,IF(D90&lt;=23.03,(D90-'[2]Stages'!$C$17)*'[2]Stages'!$H$18+'[2]Stages'!$E$17))))))</f>
        <v>16.759058295964127</v>
      </c>
      <c r="G90" s="101" t="s">
        <v>235</v>
      </c>
      <c r="H90" s="101" t="s">
        <v>236</v>
      </c>
      <c r="K90" s="101" t="s">
        <v>237</v>
      </c>
      <c r="Q90" s="101" t="s">
        <v>238</v>
      </c>
      <c r="U90" s="101" t="s">
        <v>239</v>
      </c>
      <c r="W90" s="101" t="s">
        <v>246</v>
      </c>
      <c r="AA90" s="101" t="s">
        <v>249</v>
      </c>
      <c r="AB90" s="18">
        <v>22.6</v>
      </c>
      <c r="AC90" s="100">
        <v>20.7</v>
      </c>
      <c r="AD90" s="100">
        <v>20.7</v>
      </c>
      <c r="AG90" s="100">
        <v>20.7</v>
      </c>
      <c r="AH90" s="146">
        <f t="shared" si="1"/>
        <v>20.7</v>
      </c>
      <c r="AM90" s="101" t="s">
        <v>242</v>
      </c>
      <c r="AN90" s="101" t="s">
        <v>243</v>
      </c>
      <c r="AO90" s="100">
        <v>142</v>
      </c>
      <c r="AQ90" s="100">
        <v>107</v>
      </c>
      <c r="AR90" s="100">
        <v>121</v>
      </c>
      <c r="AS90" s="100">
        <v>1998</v>
      </c>
      <c r="AW90" s="101" t="s">
        <v>244</v>
      </c>
      <c r="AX90" s="105">
        <v>16.8</v>
      </c>
      <c r="AY90" s="105">
        <v>20.4</v>
      </c>
      <c r="AZ90" s="107"/>
      <c r="BE90" s="114">
        <v>404</v>
      </c>
      <c r="BF90" s="115">
        <v>18.205</v>
      </c>
      <c r="BG90" s="115">
        <v>0.715243124589623</v>
      </c>
      <c r="BH90" s="114">
        <v>17.489756875410375</v>
      </c>
      <c r="BI90" s="115">
        <v>18.92024312458962</v>
      </c>
      <c r="BJ90" s="108">
        <v>12</v>
      </c>
    </row>
    <row r="91" spans="1:62" ht="12" customHeight="1">
      <c r="A91" s="99" t="s">
        <v>250</v>
      </c>
      <c r="D91" s="102">
        <v>16.8</v>
      </c>
      <c r="E91" s="103" t="s">
        <v>234</v>
      </c>
      <c r="F91" s="43">
        <f>IF(D91&lt;=7.246,(D91-'[2]Stages'!$C$12)*'[2]Stages'!$H$13+'[2]Stages'!$E$12,IF(D91&lt;=11.608,(D91-'[2]Stages'!$C$13)*'[2]Stages'!$H$14+'[2]Stages'!$E$13,IF(D91&lt;=13.82,(D91-'[2]Stages'!$C$14)*'[2]Stages'!$H$15+'[2]Stages'!$E$14,IF(D91&lt;=15.97,(D91-'[2]Stages'!$C$15)*'[2]Stages'!$H$16+'[2]Stages'!$E$15,IF(D91&lt;=20.43,(D91-'[2]Stages'!$C$16)*'[2]Stages'!$H$17+'[2]Stages'!$E$16,IF(D91&lt;=23.03,(D91-'[2]Stages'!$C$17)*'[2]Stages'!$H$18+'[2]Stages'!$E$17))))))</f>
        <v>16.759058295964127</v>
      </c>
      <c r="G91" s="101" t="s">
        <v>235</v>
      </c>
      <c r="H91" s="101" t="s">
        <v>236</v>
      </c>
      <c r="K91" s="101" t="s">
        <v>237</v>
      </c>
      <c r="Q91" s="101" t="s">
        <v>238</v>
      </c>
      <c r="U91" s="101" t="s">
        <v>239</v>
      </c>
      <c r="W91" s="101" t="s">
        <v>240</v>
      </c>
      <c r="AA91" s="101" t="s">
        <v>241</v>
      </c>
      <c r="AB91" s="18">
        <v>22.6</v>
      </c>
      <c r="AC91" s="100">
        <v>21.1</v>
      </c>
      <c r="AD91" s="100">
        <v>21.1</v>
      </c>
      <c r="AG91" s="100">
        <v>21.1</v>
      </c>
      <c r="AH91" s="146">
        <f t="shared" si="1"/>
        <v>21.1</v>
      </c>
      <c r="AM91" s="101" t="s">
        <v>242</v>
      </c>
      <c r="AN91" s="101" t="s">
        <v>243</v>
      </c>
      <c r="AO91" s="100">
        <v>142</v>
      </c>
      <c r="AQ91" s="100">
        <v>107</v>
      </c>
      <c r="AR91" s="100">
        <v>121</v>
      </c>
      <c r="AS91" s="100">
        <v>1998</v>
      </c>
      <c r="AW91" s="101" t="s">
        <v>244</v>
      </c>
      <c r="AX91" s="105">
        <v>16.8</v>
      </c>
      <c r="AY91" s="105">
        <v>20.2</v>
      </c>
      <c r="AZ91" s="107"/>
      <c r="BE91" s="114">
        <v>406</v>
      </c>
      <c r="BF91" s="115">
        <v>18.898181818181815</v>
      </c>
      <c r="BG91" s="115">
        <v>0.40191586636554183</v>
      </c>
      <c r="BH91" s="114">
        <v>18.496265951816273</v>
      </c>
      <c r="BI91" s="115">
        <v>19.300097684547357</v>
      </c>
      <c r="BJ91" s="108">
        <v>11</v>
      </c>
    </row>
    <row r="92" spans="1:62" ht="12" customHeight="1">
      <c r="A92" s="99" t="s">
        <v>251</v>
      </c>
      <c r="D92" s="102">
        <v>16.8</v>
      </c>
      <c r="E92" s="103" t="s">
        <v>234</v>
      </c>
      <c r="F92" s="43">
        <f>IF(D92&lt;=7.246,(D92-'[2]Stages'!$C$12)*'[2]Stages'!$H$13+'[2]Stages'!$E$12,IF(D92&lt;=11.608,(D92-'[2]Stages'!$C$13)*'[2]Stages'!$H$14+'[2]Stages'!$E$13,IF(D92&lt;=13.82,(D92-'[2]Stages'!$C$14)*'[2]Stages'!$H$15+'[2]Stages'!$E$14,IF(D92&lt;=15.97,(D92-'[2]Stages'!$C$15)*'[2]Stages'!$H$16+'[2]Stages'!$E$15,IF(D92&lt;=20.43,(D92-'[2]Stages'!$C$16)*'[2]Stages'!$H$17+'[2]Stages'!$E$16,IF(D92&lt;=23.03,(D92-'[2]Stages'!$C$17)*'[2]Stages'!$H$18+'[2]Stages'!$E$17))))))</f>
        <v>16.759058295964127</v>
      </c>
      <c r="G92" s="101" t="s">
        <v>235</v>
      </c>
      <c r="H92" s="101" t="s">
        <v>236</v>
      </c>
      <c r="K92" s="101" t="s">
        <v>237</v>
      </c>
      <c r="Q92" s="101" t="s">
        <v>238</v>
      </c>
      <c r="U92" s="101" t="s">
        <v>239</v>
      </c>
      <c r="W92" s="101" t="s">
        <v>252</v>
      </c>
      <c r="AA92" s="101" t="s">
        <v>253</v>
      </c>
      <c r="AB92" s="18">
        <v>22.6</v>
      </c>
      <c r="AC92" s="100">
        <v>21.2</v>
      </c>
      <c r="AD92" s="100">
        <v>21.2</v>
      </c>
      <c r="AG92" s="100">
        <v>21.2</v>
      </c>
      <c r="AH92" s="146">
        <f t="shared" si="1"/>
        <v>21.2</v>
      </c>
      <c r="AM92" s="101" t="s">
        <v>242</v>
      </c>
      <c r="AN92" s="101" t="s">
        <v>243</v>
      </c>
      <c r="AO92" s="100">
        <v>142</v>
      </c>
      <c r="AQ92" s="100">
        <v>107</v>
      </c>
      <c r="AR92" s="100">
        <v>121</v>
      </c>
      <c r="AS92" s="100">
        <v>1998</v>
      </c>
      <c r="AW92" s="101" t="s">
        <v>244</v>
      </c>
      <c r="AX92" s="105">
        <v>16.8</v>
      </c>
      <c r="AY92" s="105">
        <v>21.7</v>
      </c>
      <c r="AZ92" s="107"/>
      <c r="BE92" s="155">
        <v>408</v>
      </c>
      <c r="BF92" s="156">
        <v>18.671794871794873</v>
      </c>
      <c r="BG92" s="156">
        <v>0.4468243019522492</v>
      </c>
      <c r="BH92" s="155">
        <v>18.224970569842625</v>
      </c>
      <c r="BI92" s="156">
        <v>19.11861917374712</v>
      </c>
      <c r="BJ92" s="108">
        <v>39</v>
      </c>
    </row>
    <row r="93" spans="1:62" ht="12" customHeight="1">
      <c r="A93" s="99" t="s">
        <v>254</v>
      </c>
      <c r="D93" s="102">
        <v>16.8</v>
      </c>
      <c r="E93" s="103" t="s">
        <v>234</v>
      </c>
      <c r="F93" s="43">
        <f>IF(D93&lt;=7.246,(D93-'[2]Stages'!$C$12)*'[2]Stages'!$H$13+'[2]Stages'!$E$12,IF(D93&lt;=11.608,(D93-'[2]Stages'!$C$13)*'[2]Stages'!$H$14+'[2]Stages'!$E$13,IF(D93&lt;=13.82,(D93-'[2]Stages'!$C$14)*'[2]Stages'!$H$15+'[2]Stages'!$E$14,IF(D93&lt;=15.97,(D93-'[2]Stages'!$C$15)*'[2]Stages'!$H$16+'[2]Stages'!$E$15,IF(D93&lt;=20.43,(D93-'[2]Stages'!$C$16)*'[2]Stages'!$H$17+'[2]Stages'!$E$16,IF(D93&lt;=23.03,(D93-'[2]Stages'!$C$17)*'[2]Stages'!$H$18+'[2]Stages'!$E$17))))))</f>
        <v>16.759058295964127</v>
      </c>
      <c r="G93" s="101" t="s">
        <v>235</v>
      </c>
      <c r="H93" s="101" t="s">
        <v>236</v>
      </c>
      <c r="K93" s="101" t="s">
        <v>237</v>
      </c>
      <c r="Q93" s="101" t="s">
        <v>238</v>
      </c>
      <c r="U93" s="101" t="s">
        <v>239</v>
      </c>
      <c r="W93" s="101" t="s">
        <v>252</v>
      </c>
      <c r="AA93" s="101" t="s">
        <v>255</v>
      </c>
      <c r="AB93" s="18">
        <v>22.6</v>
      </c>
      <c r="AC93" s="100">
        <v>21.3</v>
      </c>
      <c r="AD93" s="100">
        <v>21.3</v>
      </c>
      <c r="AG93" s="100">
        <v>21.3</v>
      </c>
      <c r="AH93" s="146">
        <f t="shared" si="1"/>
        <v>21.3</v>
      </c>
      <c r="AM93" s="101" t="s">
        <v>242</v>
      </c>
      <c r="AN93" s="101" t="s">
        <v>243</v>
      </c>
      <c r="AO93" s="100">
        <v>142</v>
      </c>
      <c r="AQ93" s="100">
        <v>107</v>
      </c>
      <c r="AR93" s="100">
        <v>121</v>
      </c>
      <c r="AS93" s="100">
        <v>1998</v>
      </c>
      <c r="AW93" s="101" t="s">
        <v>244</v>
      </c>
      <c r="AX93" s="105">
        <v>16.8</v>
      </c>
      <c r="AY93" s="105">
        <v>21.6</v>
      </c>
      <c r="AZ93" s="107"/>
      <c r="BE93" s="101">
        <v>410</v>
      </c>
      <c r="BF93" s="108">
        <v>18.386727272727274</v>
      </c>
      <c r="BG93" s="108">
        <v>0.8141686387908664</v>
      </c>
      <c r="BH93" s="101">
        <v>17.572558633936406</v>
      </c>
      <c r="BI93" s="108">
        <v>19.200895911518142</v>
      </c>
      <c r="BJ93" s="108">
        <v>55</v>
      </c>
    </row>
    <row r="94" spans="1:62" ht="12" customHeight="1">
      <c r="A94" s="99" t="s">
        <v>256</v>
      </c>
      <c r="D94" s="102">
        <v>16.8</v>
      </c>
      <c r="E94" s="103" t="s">
        <v>234</v>
      </c>
      <c r="F94" s="43">
        <f>IF(D94&lt;=7.246,(D94-'[2]Stages'!$C$12)*'[2]Stages'!$H$13+'[2]Stages'!$E$12,IF(D94&lt;=11.608,(D94-'[2]Stages'!$C$13)*'[2]Stages'!$H$14+'[2]Stages'!$E$13,IF(D94&lt;=13.82,(D94-'[2]Stages'!$C$14)*'[2]Stages'!$H$15+'[2]Stages'!$E$14,IF(D94&lt;=15.97,(D94-'[2]Stages'!$C$15)*'[2]Stages'!$H$16+'[2]Stages'!$E$15,IF(D94&lt;=20.43,(D94-'[2]Stages'!$C$16)*'[2]Stages'!$H$17+'[2]Stages'!$E$16,IF(D94&lt;=23.03,(D94-'[2]Stages'!$C$17)*'[2]Stages'!$H$18+'[2]Stages'!$E$17))))))</f>
        <v>16.759058295964127</v>
      </c>
      <c r="G94" s="101" t="s">
        <v>235</v>
      </c>
      <c r="H94" s="101" t="s">
        <v>236</v>
      </c>
      <c r="K94" s="101" t="s">
        <v>237</v>
      </c>
      <c r="Q94" s="101" t="s">
        <v>238</v>
      </c>
      <c r="U94" s="101" t="s">
        <v>239</v>
      </c>
      <c r="W94" s="101" t="s">
        <v>252</v>
      </c>
      <c r="AA94" s="101" t="s">
        <v>255</v>
      </c>
      <c r="AB94" s="18">
        <v>22.6</v>
      </c>
      <c r="AC94" s="100">
        <v>21.4</v>
      </c>
      <c r="AD94" s="100">
        <v>21.4</v>
      </c>
      <c r="AG94" s="100">
        <v>21.4</v>
      </c>
      <c r="AH94" s="146">
        <f t="shared" si="1"/>
        <v>21.4</v>
      </c>
      <c r="AM94" s="101" t="s">
        <v>242</v>
      </c>
      <c r="AN94" s="101" t="s">
        <v>243</v>
      </c>
      <c r="AO94" s="100">
        <v>142</v>
      </c>
      <c r="AQ94" s="100">
        <v>107</v>
      </c>
      <c r="AR94" s="100">
        <v>121</v>
      </c>
      <c r="AS94" s="100">
        <v>1998</v>
      </c>
      <c r="AW94" s="101" t="s">
        <v>244</v>
      </c>
      <c r="AX94" s="105">
        <v>16.8</v>
      </c>
      <c r="AY94" s="105">
        <v>21.9</v>
      </c>
      <c r="AZ94" s="101">
        <v>17</v>
      </c>
      <c r="BA94" s="108">
        <f>AVERAGE(AY94:AY105)</f>
        <v>21.025000000000002</v>
      </c>
      <c r="BB94" s="108">
        <f>STDEV(AY94:AY105)</f>
        <v>1.0190235968362507</v>
      </c>
      <c r="BC94" s="109">
        <f>COUNT(AY94:AY105)</f>
        <v>12</v>
      </c>
      <c r="BD94" s="108">
        <f>2*BB94/(BC94)^0.5</f>
        <v>0.5883335479439901</v>
      </c>
      <c r="BE94" s="101">
        <v>412</v>
      </c>
      <c r="BF94" s="108">
        <v>17.8945</v>
      </c>
      <c r="BG94" s="108">
        <v>0.9081792153421522</v>
      </c>
      <c r="BH94" s="101">
        <v>16.98632078465785</v>
      </c>
      <c r="BI94" s="108">
        <v>18.802679215342152</v>
      </c>
      <c r="BJ94" s="108">
        <v>40</v>
      </c>
    </row>
    <row r="95" spans="1:62" ht="12" customHeight="1">
      <c r="A95" s="99" t="s">
        <v>257</v>
      </c>
      <c r="D95" s="102">
        <v>16.8</v>
      </c>
      <c r="E95" s="103" t="s">
        <v>234</v>
      </c>
      <c r="F95" s="43">
        <f>IF(D95&lt;=7.246,(D95-'[2]Stages'!$C$12)*'[2]Stages'!$H$13+'[2]Stages'!$E$12,IF(D95&lt;=11.608,(D95-'[2]Stages'!$C$13)*'[2]Stages'!$H$14+'[2]Stages'!$E$13,IF(D95&lt;=13.82,(D95-'[2]Stages'!$C$14)*'[2]Stages'!$H$15+'[2]Stages'!$E$14,IF(D95&lt;=15.97,(D95-'[2]Stages'!$C$15)*'[2]Stages'!$H$16+'[2]Stages'!$E$15,IF(D95&lt;=20.43,(D95-'[2]Stages'!$C$16)*'[2]Stages'!$H$17+'[2]Stages'!$E$16,IF(D95&lt;=23.03,(D95-'[2]Stages'!$C$17)*'[2]Stages'!$H$18+'[2]Stages'!$E$17))))))</f>
        <v>16.759058295964127</v>
      </c>
      <c r="G95" s="101" t="s">
        <v>235</v>
      </c>
      <c r="H95" s="101" t="s">
        <v>236</v>
      </c>
      <c r="K95" s="101" t="s">
        <v>237</v>
      </c>
      <c r="Q95" s="101" t="s">
        <v>238</v>
      </c>
      <c r="U95" s="101" t="s">
        <v>239</v>
      </c>
      <c r="W95" s="101" t="s">
        <v>246</v>
      </c>
      <c r="AA95" s="101" t="s">
        <v>255</v>
      </c>
      <c r="AB95" s="18">
        <v>22.6</v>
      </c>
      <c r="AC95" s="100">
        <v>21.6</v>
      </c>
      <c r="AD95" s="100">
        <v>21.6</v>
      </c>
      <c r="AG95" s="100">
        <v>21.6</v>
      </c>
      <c r="AH95" s="146">
        <f t="shared" si="1"/>
        <v>21.6</v>
      </c>
      <c r="AM95" s="101" t="s">
        <v>242</v>
      </c>
      <c r="AN95" s="101" t="s">
        <v>243</v>
      </c>
      <c r="AO95" s="100">
        <v>142</v>
      </c>
      <c r="AQ95" s="100">
        <v>107</v>
      </c>
      <c r="AR95" s="100">
        <v>121</v>
      </c>
      <c r="AS95" s="100">
        <v>1998</v>
      </c>
      <c r="AW95" s="101" t="s">
        <v>244</v>
      </c>
      <c r="AX95" s="105">
        <v>16.8</v>
      </c>
      <c r="AY95" s="105">
        <v>20.7</v>
      </c>
      <c r="AZ95" s="107"/>
      <c r="BE95" s="101">
        <v>414</v>
      </c>
      <c r="BF95" s="108">
        <v>17.66170731707317</v>
      </c>
      <c r="BG95" s="108">
        <v>0.5962042537546357</v>
      </c>
      <c r="BH95" s="101">
        <v>17.065503063318534</v>
      </c>
      <c r="BI95" s="108">
        <v>18.257911570827805</v>
      </c>
      <c r="BJ95" s="108">
        <v>41</v>
      </c>
    </row>
    <row r="96" spans="1:62" ht="12" customHeight="1">
      <c r="A96" s="99" t="s">
        <v>258</v>
      </c>
      <c r="D96" s="102">
        <v>16.8</v>
      </c>
      <c r="E96" s="103" t="s">
        <v>234</v>
      </c>
      <c r="F96" s="43">
        <f>IF(D96&lt;=7.246,(D96-'[2]Stages'!$C$12)*'[2]Stages'!$H$13+'[2]Stages'!$E$12,IF(D96&lt;=11.608,(D96-'[2]Stages'!$C$13)*'[2]Stages'!$H$14+'[2]Stages'!$E$13,IF(D96&lt;=13.82,(D96-'[2]Stages'!$C$14)*'[2]Stages'!$H$15+'[2]Stages'!$E$14,IF(D96&lt;=15.97,(D96-'[2]Stages'!$C$15)*'[2]Stages'!$H$16+'[2]Stages'!$E$15,IF(D96&lt;=20.43,(D96-'[2]Stages'!$C$16)*'[2]Stages'!$H$17+'[2]Stages'!$E$16,IF(D96&lt;=23.03,(D96-'[2]Stages'!$C$17)*'[2]Stages'!$H$18+'[2]Stages'!$E$17))))))</f>
        <v>16.759058295964127</v>
      </c>
      <c r="G96" s="101" t="s">
        <v>235</v>
      </c>
      <c r="H96" s="101" t="s">
        <v>236</v>
      </c>
      <c r="K96" s="101" t="s">
        <v>237</v>
      </c>
      <c r="Q96" s="101" t="s">
        <v>238</v>
      </c>
      <c r="U96" s="101" t="s">
        <v>239</v>
      </c>
      <c r="W96" s="101" t="s">
        <v>252</v>
      </c>
      <c r="AA96" s="101" t="s">
        <v>259</v>
      </c>
      <c r="AB96" s="18">
        <v>22.6</v>
      </c>
      <c r="AC96" s="100">
        <v>21.7</v>
      </c>
      <c r="AD96" s="100">
        <v>21.7</v>
      </c>
      <c r="AG96" s="100">
        <v>21.7</v>
      </c>
      <c r="AH96" s="146">
        <f t="shared" si="1"/>
        <v>21.7</v>
      </c>
      <c r="AM96" s="101" t="s">
        <v>242</v>
      </c>
      <c r="AN96" s="101" t="s">
        <v>243</v>
      </c>
      <c r="AO96" s="100">
        <v>142</v>
      </c>
      <c r="AQ96" s="100">
        <v>107</v>
      </c>
      <c r="AR96" s="100">
        <v>121</v>
      </c>
      <c r="AS96" s="100">
        <v>1998</v>
      </c>
      <c r="AW96" s="101" t="s">
        <v>244</v>
      </c>
      <c r="AX96" s="105">
        <v>16.8</v>
      </c>
      <c r="AY96" s="105">
        <v>21.1</v>
      </c>
      <c r="AZ96" s="107"/>
      <c r="BE96" s="101">
        <v>416</v>
      </c>
      <c r="BF96" s="108">
        <v>17.782580645161293</v>
      </c>
      <c r="BG96" s="108">
        <v>0.6591457488898567</v>
      </c>
      <c r="BH96" s="101">
        <v>17.123434896271437</v>
      </c>
      <c r="BI96" s="108">
        <v>18.441726394051148</v>
      </c>
      <c r="BJ96" s="108">
        <v>31</v>
      </c>
    </row>
    <row r="97" spans="1:62" ht="12" customHeight="1">
      <c r="A97" s="99" t="s">
        <v>260</v>
      </c>
      <c r="D97" s="102">
        <v>16.8</v>
      </c>
      <c r="E97" s="103" t="s">
        <v>234</v>
      </c>
      <c r="F97" s="43">
        <f>IF(D97&lt;=7.246,(D97-'[2]Stages'!$C$12)*'[2]Stages'!$H$13+'[2]Stages'!$E$12,IF(D97&lt;=11.608,(D97-'[2]Stages'!$C$13)*'[2]Stages'!$H$14+'[2]Stages'!$E$13,IF(D97&lt;=13.82,(D97-'[2]Stages'!$C$14)*'[2]Stages'!$H$15+'[2]Stages'!$E$14,IF(D97&lt;=15.97,(D97-'[2]Stages'!$C$15)*'[2]Stages'!$H$16+'[2]Stages'!$E$15,IF(D97&lt;=20.43,(D97-'[2]Stages'!$C$16)*'[2]Stages'!$H$17+'[2]Stages'!$E$16,IF(D97&lt;=23.03,(D97-'[2]Stages'!$C$17)*'[2]Stages'!$H$18+'[2]Stages'!$E$17))))))</f>
        <v>16.759058295964127</v>
      </c>
      <c r="G97" s="101" t="s">
        <v>235</v>
      </c>
      <c r="H97" s="101" t="s">
        <v>236</v>
      </c>
      <c r="K97" s="101" t="s">
        <v>237</v>
      </c>
      <c r="Q97" s="101" t="s">
        <v>238</v>
      </c>
      <c r="U97" s="101" t="s">
        <v>239</v>
      </c>
      <c r="W97" s="101" t="s">
        <v>252</v>
      </c>
      <c r="AA97" s="101" t="s">
        <v>261</v>
      </c>
      <c r="AB97" s="18">
        <v>22.6</v>
      </c>
      <c r="AC97" s="100">
        <v>21.7</v>
      </c>
      <c r="AD97" s="100">
        <v>21.7</v>
      </c>
      <c r="AG97" s="100">
        <v>21.7</v>
      </c>
      <c r="AH97" s="146">
        <f t="shared" si="1"/>
        <v>21.7</v>
      </c>
      <c r="AM97" s="101" t="s">
        <v>242</v>
      </c>
      <c r="AN97" s="101" t="s">
        <v>243</v>
      </c>
      <c r="AO97" s="100">
        <v>142</v>
      </c>
      <c r="AQ97" s="100">
        <v>107</v>
      </c>
      <c r="AR97" s="100">
        <v>121</v>
      </c>
      <c r="AS97" s="100">
        <v>1998</v>
      </c>
      <c r="AW97" s="101" t="s">
        <v>244</v>
      </c>
      <c r="AX97" s="105">
        <v>16.8</v>
      </c>
      <c r="AY97" s="105">
        <v>21.2</v>
      </c>
      <c r="AZ97" s="107"/>
      <c r="BE97" s="101">
        <v>418</v>
      </c>
      <c r="BF97" s="108">
        <v>18.10535714285714</v>
      </c>
      <c r="BG97" s="108">
        <v>0.5829584963491043</v>
      </c>
      <c r="BH97" s="101">
        <v>17.522398646508037</v>
      </c>
      <c r="BI97" s="108">
        <v>18.688315639206245</v>
      </c>
      <c r="BJ97" s="108">
        <v>28</v>
      </c>
    </row>
    <row r="98" spans="1:62" ht="12" customHeight="1">
      <c r="A98" s="99" t="s">
        <v>262</v>
      </c>
      <c r="D98" s="102">
        <v>16.8</v>
      </c>
      <c r="E98" s="103" t="s">
        <v>234</v>
      </c>
      <c r="F98" s="43">
        <f>IF(D98&lt;=7.246,(D98-'[2]Stages'!$C$12)*'[2]Stages'!$H$13+'[2]Stages'!$E$12,IF(D98&lt;=11.608,(D98-'[2]Stages'!$C$13)*'[2]Stages'!$H$14+'[2]Stages'!$E$13,IF(D98&lt;=13.82,(D98-'[2]Stages'!$C$14)*'[2]Stages'!$H$15+'[2]Stages'!$E$14,IF(D98&lt;=15.97,(D98-'[2]Stages'!$C$15)*'[2]Stages'!$H$16+'[2]Stages'!$E$15,IF(D98&lt;=20.43,(D98-'[2]Stages'!$C$16)*'[2]Stages'!$H$17+'[2]Stages'!$E$16,IF(D98&lt;=23.03,(D98-'[2]Stages'!$C$17)*'[2]Stages'!$H$18+'[2]Stages'!$E$17))))))</f>
        <v>16.759058295964127</v>
      </c>
      <c r="G98" s="101" t="s">
        <v>235</v>
      </c>
      <c r="H98" s="101" t="s">
        <v>236</v>
      </c>
      <c r="K98" s="101" t="s">
        <v>237</v>
      </c>
      <c r="Q98" s="101" t="s">
        <v>238</v>
      </c>
      <c r="U98" s="101" t="s">
        <v>239</v>
      </c>
      <c r="W98" s="101" t="s">
        <v>252</v>
      </c>
      <c r="AA98" s="101" t="s">
        <v>261</v>
      </c>
      <c r="AB98" s="18">
        <v>22.6</v>
      </c>
      <c r="AC98" s="100">
        <v>21.7</v>
      </c>
      <c r="AD98" s="100">
        <v>21.7</v>
      </c>
      <c r="AG98" s="100">
        <v>21.7</v>
      </c>
      <c r="AH98" s="146">
        <f t="shared" si="1"/>
        <v>21.7</v>
      </c>
      <c r="AM98" s="101" t="s">
        <v>242</v>
      </c>
      <c r="AN98" s="101" t="s">
        <v>243</v>
      </c>
      <c r="AO98" s="100">
        <v>142</v>
      </c>
      <c r="AQ98" s="100">
        <v>107</v>
      </c>
      <c r="AR98" s="100">
        <v>121</v>
      </c>
      <c r="AS98" s="100">
        <v>1998</v>
      </c>
      <c r="AW98" s="101" t="s">
        <v>244</v>
      </c>
      <c r="AX98" s="105">
        <v>16.8</v>
      </c>
      <c r="AY98" s="105">
        <v>21.7</v>
      </c>
      <c r="AZ98" s="107"/>
      <c r="BE98" s="155">
        <v>420</v>
      </c>
      <c r="BF98" s="156">
        <v>17.66243243243243</v>
      </c>
      <c r="BG98" s="156">
        <v>0.6764835770586234</v>
      </c>
      <c r="BH98" s="155">
        <v>16.985948855373806</v>
      </c>
      <c r="BI98" s="156">
        <v>18.33891600949105</v>
      </c>
      <c r="BJ98" s="108">
        <v>37</v>
      </c>
    </row>
    <row r="99" spans="1:62" ht="12" customHeight="1">
      <c r="A99" s="99" t="s">
        <v>263</v>
      </c>
      <c r="D99" s="102">
        <v>16.8</v>
      </c>
      <c r="E99" s="103" t="s">
        <v>234</v>
      </c>
      <c r="F99" s="43">
        <f>IF(D99&lt;=7.246,(D99-'[2]Stages'!$C$12)*'[2]Stages'!$H$13+'[2]Stages'!$E$12,IF(D99&lt;=11.608,(D99-'[2]Stages'!$C$13)*'[2]Stages'!$H$14+'[2]Stages'!$E$13,IF(D99&lt;=13.82,(D99-'[2]Stages'!$C$14)*'[2]Stages'!$H$15+'[2]Stages'!$E$14,IF(D99&lt;=15.97,(D99-'[2]Stages'!$C$15)*'[2]Stages'!$H$16+'[2]Stages'!$E$15,IF(D99&lt;=20.43,(D99-'[2]Stages'!$C$16)*'[2]Stages'!$H$17+'[2]Stages'!$E$16,IF(D99&lt;=23.03,(D99-'[2]Stages'!$C$17)*'[2]Stages'!$H$18+'[2]Stages'!$E$17))))))</f>
        <v>16.759058295964127</v>
      </c>
      <c r="G99" s="101" t="s">
        <v>235</v>
      </c>
      <c r="H99" s="101" t="s">
        <v>236</v>
      </c>
      <c r="K99" s="101" t="s">
        <v>237</v>
      </c>
      <c r="Q99" s="101" t="s">
        <v>238</v>
      </c>
      <c r="U99" s="101" t="s">
        <v>239</v>
      </c>
      <c r="W99" s="101" t="s">
        <v>246</v>
      </c>
      <c r="AA99" s="101" t="s">
        <v>259</v>
      </c>
      <c r="AB99" s="18">
        <v>22.6</v>
      </c>
      <c r="AC99" s="100">
        <v>21.9</v>
      </c>
      <c r="AD99" s="100">
        <v>21.9</v>
      </c>
      <c r="AG99" s="100">
        <v>21.9</v>
      </c>
      <c r="AH99" s="146">
        <f t="shared" si="1"/>
        <v>21.9</v>
      </c>
      <c r="AI99" s="116"/>
      <c r="AJ99" s="116"/>
      <c r="AM99" s="101" t="s">
        <v>242</v>
      </c>
      <c r="AN99" s="101" t="s">
        <v>243</v>
      </c>
      <c r="AO99" s="100">
        <v>142</v>
      </c>
      <c r="AQ99" s="100">
        <v>107</v>
      </c>
      <c r="AR99" s="100">
        <v>121</v>
      </c>
      <c r="AS99" s="100">
        <v>1998</v>
      </c>
      <c r="AW99" s="101" t="s">
        <v>244</v>
      </c>
      <c r="AX99" s="117">
        <v>0</v>
      </c>
      <c r="AY99" s="117">
        <v>23.4</v>
      </c>
      <c r="AZ99" s="118"/>
      <c r="BE99" s="101">
        <v>422</v>
      </c>
      <c r="BF99" s="108">
        <v>17.675555555555555</v>
      </c>
      <c r="BG99" s="108">
        <v>0.6536073173186827</v>
      </c>
      <c r="BH99" s="101">
        <v>17.02194823823687</v>
      </c>
      <c r="BI99" s="108">
        <v>18.32916287287424</v>
      </c>
      <c r="BJ99" s="108">
        <v>45</v>
      </c>
    </row>
    <row r="100" spans="1:67" ht="12" customHeight="1">
      <c r="A100" s="99" t="s">
        <v>264</v>
      </c>
      <c r="D100" s="102">
        <v>21.7</v>
      </c>
      <c r="E100" s="103" t="s">
        <v>234</v>
      </c>
      <c r="F100" s="43">
        <f>IF(D100&lt;=7.246,(D100-'[2]Stages'!$C$12)*'[2]Stages'!$H$13+'[2]Stages'!$E$12,IF(D100&lt;=11.608,(D100-'[2]Stages'!$C$13)*'[2]Stages'!$H$14+'[2]Stages'!$E$13,IF(D100&lt;=13.82,(D100-'[2]Stages'!$C$14)*'[2]Stages'!$H$15+'[2]Stages'!$E$14,IF(D100&lt;=15.97,(D100-'[2]Stages'!$C$15)*'[2]Stages'!$H$16+'[2]Stages'!$E$15,IF(D100&lt;=20.43,(D100-'[2]Stages'!$C$16)*'[2]Stages'!$H$17+'[2]Stages'!$E$16,IF(D100&lt;=23.03,(D100-'[2]Stages'!$C$17)*'[2]Stages'!$H$18+'[2]Stages'!$E$17))))))</f>
        <v>21.58257692307692</v>
      </c>
      <c r="G100" s="101" t="s">
        <v>235</v>
      </c>
      <c r="H100" s="101" t="s">
        <v>236</v>
      </c>
      <c r="K100" s="101" t="s">
        <v>237</v>
      </c>
      <c r="Q100" s="101" t="s">
        <v>238</v>
      </c>
      <c r="U100" s="101" t="s">
        <v>265</v>
      </c>
      <c r="W100" s="101" t="s">
        <v>252</v>
      </c>
      <c r="AA100" s="101" t="s">
        <v>255</v>
      </c>
      <c r="AB100" s="18">
        <v>22.6</v>
      </c>
      <c r="AC100" s="100">
        <v>19.8</v>
      </c>
      <c r="AD100" s="100">
        <v>19.8</v>
      </c>
      <c r="AG100" s="100">
        <v>19.8</v>
      </c>
      <c r="AH100" s="146">
        <f t="shared" si="1"/>
        <v>19.8</v>
      </c>
      <c r="AM100" s="101" t="s">
        <v>242</v>
      </c>
      <c r="AN100" s="101" t="s">
        <v>243</v>
      </c>
      <c r="AO100" s="100">
        <v>142</v>
      </c>
      <c r="AQ100" s="100">
        <v>107</v>
      </c>
      <c r="AR100" s="100">
        <v>121</v>
      </c>
      <c r="AS100" s="100">
        <v>1998</v>
      </c>
      <c r="AW100" s="101" t="s">
        <v>244</v>
      </c>
      <c r="AX100" s="105">
        <v>21.7</v>
      </c>
      <c r="AY100" s="105">
        <v>20.9</v>
      </c>
      <c r="AZ100" s="107"/>
      <c r="BE100" s="101">
        <v>424</v>
      </c>
      <c r="BF100" s="108">
        <v>18.23078947368421</v>
      </c>
      <c r="BG100" s="108">
        <v>0.8785749566660752</v>
      </c>
      <c r="BH100" s="101">
        <v>17.352214517018137</v>
      </c>
      <c r="BI100" s="108">
        <v>19.109364430350286</v>
      </c>
      <c r="BJ100" s="108">
        <v>38</v>
      </c>
      <c r="BK100" s="157"/>
      <c r="BL100" s="158"/>
      <c r="BM100" s="158"/>
      <c r="BN100" s="158"/>
      <c r="BO100" s="158"/>
    </row>
    <row r="101" spans="1:67" ht="12" customHeight="1">
      <c r="A101" s="99" t="s">
        <v>266</v>
      </c>
      <c r="D101" s="102">
        <v>21.7</v>
      </c>
      <c r="E101" s="103" t="s">
        <v>234</v>
      </c>
      <c r="F101" s="43">
        <f>IF(D101&lt;=7.246,(D101-'[2]Stages'!$C$12)*'[2]Stages'!$H$13+'[2]Stages'!$E$12,IF(D101&lt;=11.608,(D101-'[2]Stages'!$C$13)*'[2]Stages'!$H$14+'[2]Stages'!$E$13,IF(D101&lt;=13.82,(D101-'[2]Stages'!$C$14)*'[2]Stages'!$H$15+'[2]Stages'!$E$14,IF(D101&lt;=15.97,(D101-'[2]Stages'!$C$15)*'[2]Stages'!$H$16+'[2]Stages'!$E$15,IF(D101&lt;=20.43,(D101-'[2]Stages'!$C$16)*'[2]Stages'!$H$17+'[2]Stages'!$E$16,IF(D101&lt;=23.03,(D101-'[2]Stages'!$C$17)*'[2]Stages'!$H$18+'[2]Stages'!$E$17))))))</f>
        <v>21.58257692307692</v>
      </c>
      <c r="G101" s="101" t="s">
        <v>235</v>
      </c>
      <c r="H101" s="101" t="s">
        <v>236</v>
      </c>
      <c r="K101" s="101" t="s">
        <v>237</v>
      </c>
      <c r="Q101" s="101" t="s">
        <v>238</v>
      </c>
      <c r="U101" s="101" t="s">
        <v>265</v>
      </c>
      <c r="W101" s="101" t="s">
        <v>252</v>
      </c>
      <c r="AA101" s="101" t="s">
        <v>255</v>
      </c>
      <c r="AB101" s="18">
        <v>22.6</v>
      </c>
      <c r="AC101" s="100">
        <v>19.8</v>
      </c>
      <c r="AD101" s="100">
        <v>19.8</v>
      </c>
      <c r="AG101" s="100">
        <v>19.8</v>
      </c>
      <c r="AH101" s="146">
        <f t="shared" si="1"/>
        <v>19.8</v>
      </c>
      <c r="AM101" s="101" t="s">
        <v>242</v>
      </c>
      <c r="AN101" s="101" t="s">
        <v>243</v>
      </c>
      <c r="AO101" s="100">
        <v>142</v>
      </c>
      <c r="AQ101" s="100">
        <v>107</v>
      </c>
      <c r="AR101" s="100">
        <v>121</v>
      </c>
      <c r="AS101" s="100">
        <v>1998</v>
      </c>
      <c r="AW101" s="101" t="s">
        <v>244</v>
      </c>
      <c r="AX101" s="105">
        <v>21.7</v>
      </c>
      <c r="AY101" s="105">
        <v>19.8</v>
      </c>
      <c r="AZ101" s="107"/>
      <c r="BE101" s="101">
        <v>426</v>
      </c>
      <c r="BF101" s="108">
        <v>18.99642857142857</v>
      </c>
      <c r="BG101" s="108">
        <v>0.9703893520157226</v>
      </c>
      <c r="BH101" s="101">
        <v>18.026039219412848</v>
      </c>
      <c r="BI101" s="108">
        <v>19.966817923444292</v>
      </c>
      <c r="BJ101" s="108">
        <v>14</v>
      </c>
      <c r="BK101" s="157"/>
      <c r="BL101" s="158"/>
      <c r="BM101" s="158"/>
      <c r="BN101" s="158"/>
      <c r="BO101" s="158"/>
    </row>
    <row r="102" spans="1:69" ht="12" customHeight="1">
      <c r="A102" s="99" t="s">
        <v>267</v>
      </c>
      <c r="D102" s="102">
        <v>21.7</v>
      </c>
      <c r="E102" s="103" t="s">
        <v>234</v>
      </c>
      <c r="F102" s="43">
        <f>IF(D102&lt;=7.246,(D102-'[2]Stages'!$C$12)*'[2]Stages'!$H$13+'[2]Stages'!$E$12,IF(D102&lt;=11.608,(D102-'[2]Stages'!$C$13)*'[2]Stages'!$H$14+'[2]Stages'!$E$13,IF(D102&lt;=13.82,(D102-'[2]Stages'!$C$14)*'[2]Stages'!$H$15+'[2]Stages'!$E$14,IF(D102&lt;=15.97,(D102-'[2]Stages'!$C$15)*'[2]Stages'!$H$16+'[2]Stages'!$E$15,IF(D102&lt;=20.43,(D102-'[2]Stages'!$C$16)*'[2]Stages'!$H$17+'[2]Stages'!$E$16,IF(D102&lt;=23.03,(D102-'[2]Stages'!$C$17)*'[2]Stages'!$H$18+'[2]Stages'!$E$17))))))</f>
        <v>21.58257692307692</v>
      </c>
      <c r="G102" s="101" t="s">
        <v>235</v>
      </c>
      <c r="H102" s="101" t="s">
        <v>236</v>
      </c>
      <c r="K102" s="101" t="s">
        <v>237</v>
      </c>
      <c r="Q102" s="101" t="s">
        <v>238</v>
      </c>
      <c r="U102" s="101" t="s">
        <v>265</v>
      </c>
      <c r="W102" s="101" t="s">
        <v>268</v>
      </c>
      <c r="AA102" s="101" t="s">
        <v>255</v>
      </c>
      <c r="AB102" s="18">
        <v>22.6</v>
      </c>
      <c r="AC102" s="100">
        <v>20</v>
      </c>
      <c r="AD102" s="100">
        <v>20</v>
      </c>
      <c r="AG102" s="100">
        <v>20</v>
      </c>
      <c r="AH102" s="146">
        <f t="shared" si="1"/>
        <v>20</v>
      </c>
      <c r="AM102" s="101" t="s">
        <v>242</v>
      </c>
      <c r="AN102" s="101" t="s">
        <v>243</v>
      </c>
      <c r="AO102" s="100">
        <v>142</v>
      </c>
      <c r="AQ102" s="100">
        <v>107</v>
      </c>
      <c r="AR102" s="100">
        <v>121</v>
      </c>
      <c r="AS102" s="100">
        <v>1998</v>
      </c>
      <c r="AW102" s="101" t="s">
        <v>244</v>
      </c>
      <c r="AX102" s="105">
        <v>21.7</v>
      </c>
      <c r="AY102" s="105">
        <v>19.8</v>
      </c>
      <c r="AZ102" s="107"/>
      <c r="BE102" s="101">
        <v>428</v>
      </c>
      <c r="BF102" s="108">
        <v>19.374999999999996</v>
      </c>
      <c r="BG102" s="108">
        <v>0.17078251276599243</v>
      </c>
      <c r="BH102" s="101">
        <v>19.204217487234004</v>
      </c>
      <c r="BI102" s="108">
        <v>19.54578251276599</v>
      </c>
      <c r="BJ102" s="108">
        <v>4</v>
      </c>
      <c r="BK102" s="157"/>
      <c r="BL102" s="158"/>
      <c r="BM102" s="158"/>
      <c r="BN102" s="158"/>
      <c r="BO102" s="158"/>
      <c r="BP102" s="159"/>
      <c r="BQ102" s="159"/>
    </row>
    <row r="103" spans="1:67" ht="12" customHeight="1">
      <c r="A103" s="99" t="s">
        <v>269</v>
      </c>
      <c r="D103" s="102">
        <v>21.7</v>
      </c>
      <c r="E103" s="103" t="s">
        <v>234</v>
      </c>
      <c r="F103" s="43">
        <f>IF(D103&lt;=7.246,(D103-'[2]Stages'!$C$12)*'[2]Stages'!$H$13+'[2]Stages'!$E$12,IF(D103&lt;=11.608,(D103-'[2]Stages'!$C$13)*'[2]Stages'!$H$14+'[2]Stages'!$E$13,IF(D103&lt;=13.82,(D103-'[2]Stages'!$C$14)*'[2]Stages'!$H$15+'[2]Stages'!$E$14,IF(D103&lt;=15.97,(D103-'[2]Stages'!$C$15)*'[2]Stages'!$H$16+'[2]Stages'!$E$15,IF(D103&lt;=20.43,(D103-'[2]Stages'!$C$16)*'[2]Stages'!$H$17+'[2]Stages'!$E$16,IF(D103&lt;=23.03,(D103-'[2]Stages'!$C$17)*'[2]Stages'!$H$18+'[2]Stages'!$E$17))))))</f>
        <v>21.58257692307692</v>
      </c>
      <c r="G103" s="101" t="s">
        <v>235</v>
      </c>
      <c r="H103" s="101" t="s">
        <v>236</v>
      </c>
      <c r="K103" s="101" t="s">
        <v>237</v>
      </c>
      <c r="Q103" s="101" t="s">
        <v>238</v>
      </c>
      <c r="U103" s="101" t="s">
        <v>265</v>
      </c>
      <c r="W103" s="101" t="s">
        <v>246</v>
      </c>
      <c r="AA103" s="101" t="s">
        <v>270</v>
      </c>
      <c r="AB103" s="18">
        <v>22.6</v>
      </c>
      <c r="AC103" s="100">
        <v>20.1</v>
      </c>
      <c r="AD103" s="100">
        <v>20.1</v>
      </c>
      <c r="AG103" s="100">
        <v>20.1</v>
      </c>
      <c r="AH103" s="146">
        <f t="shared" si="1"/>
        <v>20.1</v>
      </c>
      <c r="AM103" s="101" t="s">
        <v>242</v>
      </c>
      <c r="AN103" s="101" t="s">
        <v>243</v>
      </c>
      <c r="AO103" s="100">
        <v>142</v>
      </c>
      <c r="AQ103" s="100">
        <v>107</v>
      </c>
      <c r="AR103" s="100">
        <v>121</v>
      </c>
      <c r="AS103" s="100">
        <v>1998</v>
      </c>
      <c r="AW103" s="101" t="s">
        <v>244</v>
      </c>
      <c r="AX103" s="105">
        <v>16.8</v>
      </c>
      <c r="AY103" s="105">
        <v>21.3</v>
      </c>
      <c r="AZ103" s="107"/>
      <c r="BE103" s="155">
        <v>430</v>
      </c>
      <c r="BF103" s="156">
        <v>19.32222222222222</v>
      </c>
      <c r="BG103" s="156">
        <v>0.2948634335492351</v>
      </c>
      <c r="BH103" s="155">
        <v>19.027358788672984</v>
      </c>
      <c r="BI103" s="156">
        <v>19.617085655771454</v>
      </c>
      <c r="BJ103" s="108">
        <v>9</v>
      </c>
      <c r="BK103" s="157"/>
      <c r="BL103" s="158"/>
      <c r="BM103" s="158"/>
      <c r="BN103" s="158"/>
      <c r="BO103" s="158"/>
    </row>
    <row r="104" spans="1:69" ht="12" customHeight="1">
      <c r="A104" s="99" t="s">
        <v>271</v>
      </c>
      <c r="D104" s="102">
        <v>21.7</v>
      </c>
      <c r="E104" s="103" t="s">
        <v>234</v>
      </c>
      <c r="F104" s="43">
        <f>IF(D104&lt;=7.246,(D104-'[2]Stages'!$C$12)*'[2]Stages'!$H$13+'[2]Stages'!$E$12,IF(D104&lt;=11.608,(D104-'[2]Stages'!$C$13)*'[2]Stages'!$H$14+'[2]Stages'!$E$13,IF(D104&lt;=13.82,(D104-'[2]Stages'!$C$14)*'[2]Stages'!$H$15+'[2]Stages'!$E$14,IF(D104&lt;=15.97,(D104-'[2]Stages'!$C$15)*'[2]Stages'!$H$16+'[2]Stages'!$E$15,IF(D104&lt;=20.43,(D104-'[2]Stages'!$C$16)*'[2]Stages'!$H$17+'[2]Stages'!$E$16,IF(D104&lt;=23.03,(D104-'[2]Stages'!$C$17)*'[2]Stages'!$H$18+'[2]Stages'!$E$17))))))</f>
        <v>21.58257692307692</v>
      </c>
      <c r="G104" s="101" t="s">
        <v>235</v>
      </c>
      <c r="H104" s="101" t="s">
        <v>236</v>
      </c>
      <c r="K104" s="101" t="s">
        <v>237</v>
      </c>
      <c r="Q104" s="101" t="s">
        <v>238</v>
      </c>
      <c r="U104" s="101" t="s">
        <v>265</v>
      </c>
      <c r="W104" s="101" t="s">
        <v>268</v>
      </c>
      <c r="AA104" s="101" t="s">
        <v>255</v>
      </c>
      <c r="AB104" s="18">
        <v>22.6</v>
      </c>
      <c r="AC104" s="100">
        <v>20.1</v>
      </c>
      <c r="AD104" s="100">
        <v>20.1</v>
      </c>
      <c r="AG104" s="100">
        <v>20.1</v>
      </c>
      <c r="AH104" s="146">
        <f t="shared" si="1"/>
        <v>20.1</v>
      </c>
      <c r="AM104" s="101" t="s">
        <v>242</v>
      </c>
      <c r="AN104" s="101" t="s">
        <v>243</v>
      </c>
      <c r="AO104" s="100">
        <v>142</v>
      </c>
      <c r="AQ104" s="100">
        <v>107</v>
      </c>
      <c r="AR104" s="100">
        <v>121</v>
      </c>
      <c r="AS104" s="100">
        <v>1998</v>
      </c>
      <c r="AW104" s="101" t="s">
        <v>244</v>
      </c>
      <c r="AX104" s="105">
        <v>21.7</v>
      </c>
      <c r="AY104" s="105">
        <v>20.5</v>
      </c>
      <c r="AZ104" s="107"/>
      <c r="BE104" s="101">
        <v>432</v>
      </c>
      <c r="BF104" s="101">
        <v>19.240000000000002</v>
      </c>
      <c r="BG104" s="101">
        <v>0.3025814858109386</v>
      </c>
      <c r="BH104" s="101">
        <v>18.937418514189062</v>
      </c>
      <c r="BI104" s="101">
        <v>19.542581485810942</v>
      </c>
      <c r="BJ104" s="101">
        <v>10</v>
      </c>
      <c r="BK104" s="157"/>
      <c r="BL104" s="158"/>
      <c r="BM104" s="158"/>
      <c r="BN104" s="158"/>
      <c r="BO104" s="158"/>
      <c r="BP104" s="159"/>
      <c r="BQ104" s="159"/>
    </row>
    <row r="105" spans="1:69" ht="12" customHeight="1">
      <c r="A105" s="99" t="s">
        <v>272</v>
      </c>
      <c r="D105" s="102">
        <v>21.7</v>
      </c>
      <c r="E105" s="103" t="s">
        <v>234</v>
      </c>
      <c r="F105" s="43">
        <f>IF(D105&lt;=7.246,(D105-'[2]Stages'!$C$12)*'[2]Stages'!$H$13+'[2]Stages'!$E$12,IF(D105&lt;=11.608,(D105-'[2]Stages'!$C$13)*'[2]Stages'!$H$14+'[2]Stages'!$E$13,IF(D105&lt;=13.82,(D105-'[2]Stages'!$C$14)*'[2]Stages'!$H$15+'[2]Stages'!$E$14,IF(D105&lt;=15.97,(D105-'[2]Stages'!$C$15)*'[2]Stages'!$H$16+'[2]Stages'!$E$15,IF(D105&lt;=20.43,(D105-'[2]Stages'!$C$16)*'[2]Stages'!$H$17+'[2]Stages'!$E$16,IF(D105&lt;=23.03,(D105-'[2]Stages'!$C$17)*'[2]Stages'!$H$18+'[2]Stages'!$E$17))))))</f>
        <v>21.58257692307692</v>
      </c>
      <c r="G105" s="101" t="s">
        <v>235</v>
      </c>
      <c r="H105" s="101" t="s">
        <v>236</v>
      </c>
      <c r="K105" s="101" t="s">
        <v>237</v>
      </c>
      <c r="Q105" s="101" t="s">
        <v>238</v>
      </c>
      <c r="U105" s="101" t="s">
        <v>265</v>
      </c>
      <c r="W105" s="101" t="s">
        <v>268</v>
      </c>
      <c r="AA105" s="101" t="s">
        <v>255</v>
      </c>
      <c r="AB105" s="18">
        <v>22.6</v>
      </c>
      <c r="AC105" s="100">
        <v>20.5</v>
      </c>
      <c r="AD105" s="100">
        <v>20.5</v>
      </c>
      <c r="AG105" s="100">
        <v>20.5</v>
      </c>
      <c r="AH105" s="146">
        <f t="shared" si="1"/>
        <v>20.5</v>
      </c>
      <c r="AM105" s="101" t="s">
        <v>242</v>
      </c>
      <c r="AN105" s="101" t="s">
        <v>243</v>
      </c>
      <c r="AO105" s="100">
        <v>142</v>
      </c>
      <c r="AQ105" s="100">
        <v>107</v>
      </c>
      <c r="AR105" s="100">
        <v>121</v>
      </c>
      <c r="AS105" s="100">
        <v>1998</v>
      </c>
      <c r="AW105" s="101" t="s">
        <v>244</v>
      </c>
      <c r="AX105" s="105">
        <v>21.7</v>
      </c>
      <c r="AY105" s="105">
        <v>20</v>
      </c>
      <c r="AZ105" s="107"/>
      <c r="BE105" s="101">
        <v>434</v>
      </c>
      <c r="BF105" s="101">
        <v>18.45</v>
      </c>
      <c r="BG105" s="101">
        <v>0.5856620185738538</v>
      </c>
      <c r="BH105" s="101">
        <v>17.864337981426146</v>
      </c>
      <c r="BI105" s="101">
        <v>19.035662018573852</v>
      </c>
      <c r="BJ105" s="101">
        <v>6</v>
      </c>
      <c r="BK105" s="157"/>
      <c r="BL105" s="158"/>
      <c r="BM105" s="158"/>
      <c r="BN105" s="158"/>
      <c r="BO105" s="158"/>
      <c r="BP105" s="159"/>
      <c r="BQ105" s="159"/>
    </row>
    <row r="106" spans="1:67" ht="12" customHeight="1">
      <c r="A106" s="99" t="s">
        <v>273</v>
      </c>
      <c r="D106" s="102">
        <v>21.7</v>
      </c>
      <c r="E106" s="103" t="s">
        <v>234</v>
      </c>
      <c r="F106" s="43">
        <f>IF(D106&lt;=7.246,(D106-'[2]Stages'!$C$12)*'[2]Stages'!$H$13+'[2]Stages'!$E$12,IF(D106&lt;=11.608,(D106-'[2]Stages'!$C$13)*'[2]Stages'!$H$14+'[2]Stages'!$E$13,IF(D106&lt;=13.82,(D106-'[2]Stages'!$C$14)*'[2]Stages'!$H$15+'[2]Stages'!$E$14,IF(D106&lt;=15.97,(D106-'[2]Stages'!$C$15)*'[2]Stages'!$H$16+'[2]Stages'!$E$15,IF(D106&lt;=20.43,(D106-'[2]Stages'!$C$16)*'[2]Stages'!$H$17+'[2]Stages'!$E$16,IF(D106&lt;=23.03,(D106-'[2]Stages'!$C$17)*'[2]Stages'!$H$18+'[2]Stages'!$E$17))))))</f>
        <v>21.58257692307692</v>
      </c>
      <c r="G106" s="101" t="s">
        <v>235</v>
      </c>
      <c r="H106" s="101" t="s">
        <v>236</v>
      </c>
      <c r="K106" s="101" t="s">
        <v>237</v>
      </c>
      <c r="Q106" s="101" t="s">
        <v>238</v>
      </c>
      <c r="U106" s="101" t="s">
        <v>265</v>
      </c>
      <c r="W106" s="101" t="s">
        <v>246</v>
      </c>
      <c r="AA106" s="101" t="s">
        <v>261</v>
      </c>
      <c r="AB106" s="18">
        <v>22.6</v>
      </c>
      <c r="AC106" s="100">
        <v>20.9</v>
      </c>
      <c r="AD106" s="100">
        <v>20.9</v>
      </c>
      <c r="AG106" s="100">
        <v>20.9</v>
      </c>
      <c r="AH106" s="146">
        <f t="shared" si="1"/>
        <v>20.9</v>
      </c>
      <c r="AM106" s="101" t="s">
        <v>242</v>
      </c>
      <c r="AN106" s="101" t="s">
        <v>243</v>
      </c>
      <c r="AO106" s="100">
        <v>142</v>
      </c>
      <c r="AQ106" s="100">
        <v>107</v>
      </c>
      <c r="AR106" s="100">
        <v>121</v>
      </c>
      <c r="AS106" s="100">
        <v>1998</v>
      </c>
      <c r="AW106" s="101" t="s">
        <v>244</v>
      </c>
      <c r="AX106" s="105">
        <v>21.7</v>
      </c>
      <c r="AY106" s="105">
        <v>21.1</v>
      </c>
      <c r="AZ106" s="107"/>
      <c r="BE106" s="101">
        <v>436</v>
      </c>
      <c r="BF106" s="101">
        <v>18.15</v>
      </c>
      <c r="BG106" s="101">
        <v>0.4123105625617661</v>
      </c>
      <c r="BH106" s="101">
        <v>17.73768943743823</v>
      </c>
      <c r="BI106" s="101">
        <v>18.562310562561766</v>
      </c>
      <c r="BJ106" s="101">
        <v>4</v>
      </c>
      <c r="BK106" s="157"/>
      <c r="BL106" s="158"/>
      <c r="BM106" s="158"/>
      <c r="BN106" s="158"/>
      <c r="BO106" s="158"/>
    </row>
    <row r="107" spans="1:67" ht="12" customHeight="1">
      <c r="A107" s="99" t="s">
        <v>274</v>
      </c>
      <c r="D107" s="102">
        <v>21.7</v>
      </c>
      <c r="E107" s="103" t="s">
        <v>234</v>
      </c>
      <c r="F107" s="43">
        <f>IF(D107&lt;=7.246,(D107-'[2]Stages'!$C$12)*'[2]Stages'!$H$13+'[2]Stages'!$E$12,IF(D107&lt;=11.608,(D107-'[2]Stages'!$C$13)*'[2]Stages'!$H$14+'[2]Stages'!$E$13,IF(D107&lt;=13.82,(D107-'[2]Stages'!$C$14)*'[2]Stages'!$H$15+'[2]Stages'!$E$14,IF(D107&lt;=15.97,(D107-'[2]Stages'!$C$15)*'[2]Stages'!$H$16+'[2]Stages'!$E$15,IF(D107&lt;=20.43,(D107-'[2]Stages'!$C$16)*'[2]Stages'!$H$17+'[2]Stages'!$E$16,IF(D107&lt;=23.03,(D107-'[2]Stages'!$C$17)*'[2]Stages'!$H$18+'[2]Stages'!$E$17))))))</f>
        <v>21.58257692307692</v>
      </c>
      <c r="G107" s="101" t="s">
        <v>235</v>
      </c>
      <c r="H107" s="101" t="s">
        <v>236</v>
      </c>
      <c r="K107" s="101" t="s">
        <v>237</v>
      </c>
      <c r="Q107" s="101" t="s">
        <v>238</v>
      </c>
      <c r="U107" s="101" t="s">
        <v>265</v>
      </c>
      <c r="W107" s="101" t="s">
        <v>246</v>
      </c>
      <c r="AA107" s="101" t="s">
        <v>270</v>
      </c>
      <c r="AB107" s="18">
        <v>22.6</v>
      </c>
      <c r="AC107" s="100">
        <v>21.1</v>
      </c>
      <c r="AD107" s="100">
        <v>21.1</v>
      </c>
      <c r="AG107" s="100">
        <v>21.1</v>
      </c>
      <c r="AH107" s="146">
        <f t="shared" si="1"/>
        <v>21.1</v>
      </c>
      <c r="AM107" s="101" t="s">
        <v>242</v>
      </c>
      <c r="AN107" s="101" t="s">
        <v>243</v>
      </c>
      <c r="AO107" s="100">
        <v>142</v>
      </c>
      <c r="AQ107" s="100">
        <v>107</v>
      </c>
      <c r="AR107" s="100">
        <v>121</v>
      </c>
      <c r="AS107" s="100">
        <v>1998</v>
      </c>
      <c r="AW107" s="101" t="s">
        <v>244</v>
      </c>
      <c r="AX107" s="105">
        <v>21.7</v>
      </c>
      <c r="AY107" s="105">
        <v>20.1</v>
      </c>
      <c r="AZ107" s="107">
        <v>22</v>
      </c>
      <c r="BA107" s="108">
        <f>AVERAGE(AY107:AY114)</f>
        <v>20.075</v>
      </c>
      <c r="BB107" s="108">
        <f>STDEV(AY107:AY114)</f>
        <v>0.5970163912561967</v>
      </c>
      <c r="BC107" s="109">
        <f>COUNT(AY107:AY114)</f>
        <v>8</v>
      </c>
      <c r="BD107" s="108">
        <f>2*BB107/(BC107)^0.5</f>
        <v>0.42215433873677766</v>
      </c>
      <c r="BE107" s="101">
        <v>442</v>
      </c>
      <c r="BF107" s="108">
        <v>20.003333333333334</v>
      </c>
      <c r="BG107" s="108">
        <v>0.3690979996333409</v>
      </c>
      <c r="BH107" s="101">
        <v>19.634235333699994</v>
      </c>
      <c r="BI107" s="108">
        <v>20.372431332966674</v>
      </c>
      <c r="BJ107" s="108">
        <v>3</v>
      </c>
      <c r="BK107" s="157"/>
      <c r="BL107" s="158"/>
      <c r="BM107" s="158"/>
      <c r="BN107" s="158"/>
      <c r="BO107" s="158"/>
    </row>
    <row r="108" spans="1:70" ht="12" customHeight="1">
      <c r="A108" s="99" t="s">
        <v>275</v>
      </c>
      <c r="D108" s="102">
        <v>150</v>
      </c>
      <c r="E108" s="103" t="s">
        <v>276</v>
      </c>
      <c r="F108" s="54">
        <f>IF(D108&lt;=150.8,(D108-'[2]Stages'!$C$39)*'[2]Stages'!$H$40+'[2]Stages'!$E$39,IF(D108&lt;=155.6,(D108-'[2]Stages'!$C$40)*'[2]Stages'!$H$41+'[2]Stages'!$E$40,IF(D108&lt;=161.2,(D108-'[2]Stages'!$C$41)*'[2]Stages'!$H$42+'[2]Stages'!$E$41,IF(D108&lt;=164.7,(D108-'[2]Stages'!$C$42)*'[2]Stages'!$H$43+'[2]Stages'!$E$42,IF(D108&lt;=167.7,(D108-'[2]Stages'!$C$43)*'[2]Stages'!$H$44+'[2]Stages'!$E$43,IF(D108&lt;=171.6,(D108-'[2]Stages'!$C$44)*'[2]Stages'!$H$45+'[2]Stages'!$E$44))))))</f>
        <v>152.55415094339622</v>
      </c>
      <c r="G108" s="101" t="s">
        <v>277</v>
      </c>
      <c r="H108" s="101" t="s">
        <v>278</v>
      </c>
      <c r="I108" s="101" t="s">
        <v>279</v>
      </c>
      <c r="J108" s="101" t="s">
        <v>280</v>
      </c>
      <c r="P108" s="101" t="s">
        <v>281</v>
      </c>
      <c r="R108" s="101" t="s">
        <v>282</v>
      </c>
      <c r="W108" s="101" t="s">
        <v>283</v>
      </c>
      <c r="X108" s="101" t="s">
        <v>284</v>
      </c>
      <c r="Y108" s="101" t="s">
        <v>285</v>
      </c>
      <c r="AA108" s="101" t="s">
        <v>286</v>
      </c>
      <c r="AB108" s="160">
        <v>21.7</v>
      </c>
      <c r="AC108" s="100">
        <v>18.9</v>
      </c>
      <c r="AD108" s="100">
        <v>18.9</v>
      </c>
      <c r="AG108" s="100">
        <v>18.9</v>
      </c>
      <c r="AH108" s="146">
        <f t="shared" si="1"/>
        <v>19.8</v>
      </c>
      <c r="AM108" s="101" t="s">
        <v>287</v>
      </c>
      <c r="AN108" s="101" t="s">
        <v>243</v>
      </c>
      <c r="AO108" s="100">
        <v>216</v>
      </c>
      <c r="AQ108" s="100">
        <v>359</v>
      </c>
      <c r="AR108" s="100">
        <v>375</v>
      </c>
      <c r="AS108" s="100">
        <v>2005</v>
      </c>
      <c r="AW108" s="101" t="s">
        <v>288</v>
      </c>
      <c r="AX108" s="105">
        <v>150</v>
      </c>
      <c r="AY108" s="105">
        <v>20.2</v>
      </c>
      <c r="AZ108" s="107"/>
      <c r="BE108" s="101">
        <v>444</v>
      </c>
      <c r="BF108" s="101">
        <v>19.97666666666667</v>
      </c>
      <c r="BG108" s="101">
        <v>0.422216374228507</v>
      </c>
      <c r="BH108" s="101">
        <v>19.554450292438162</v>
      </c>
      <c r="BI108" s="101">
        <v>20.39888304089518</v>
      </c>
      <c r="BJ108" s="101">
        <v>6</v>
      </c>
      <c r="BR108" s="114"/>
    </row>
    <row r="109" spans="1:70" ht="12" customHeight="1">
      <c r="A109" s="99" t="s">
        <v>289</v>
      </c>
      <c r="D109" s="102">
        <v>150</v>
      </c>
      <c r="E109" s="103" t="s">
        <v>276</v>
      </c>
      <c r="F109" s="54">
        <f>IF(D109&lt;=150.8,(D109-'[2]Stages'!$C$39)*'[2]Stages'!$H$40+'[2]Stages'!$E$39,IF(D109&lt;=155.6,(D109-'[2]Stages'!$C$40)*'[2]Stages'!$H$41+'[2]Stages'!$E$40,IF(D109&lt;=161.2,(D109-'[2]Stages'!$C$41)*'[2]Stages'!$H$42+'[2]Stages'!$E$41,IF(D109&lt;=164.7,(D109-'[2]Stages'!$C$42)*'[2]Stages'!$H$43+'[2]Stages'!$E$42,IF(D109&lt;=167.7,(D109-'[2]Stages'!$C$43)*'[2]Stages'!$H$44+'[2]Stages'!$E$43,IF(D109&lt;=171.6,(D109-'[2]Stages'!$C$44)*'[2]Stages'!$H$45+'[2]Stages'!$E$44))))))</f>
        <v>152.55415094339622</v>
      </c>
      <c r="G109" s="101" t="s">
        <v>277</v>
      </c>
      <c r="H109" s="101" t="s">
        <v>278</v>
      </c>
      <c r="I109" s="101" t="s">
        <v>290</v>
      </c>
      <c r="J109" s="101" t="s">
        <v>291</v>
      </c>
      <c r="P109" s="101" t="s">
        <v>281</v>
      </c>
      <c r="R109" s="101" t="s">
        <v>292</v>
      </c>
      <c r="W109" s="101" t="s">
        <v>293</v>
      </c>
      <c r="X109" s="101" t="s">
        <v>294</v>
      </c>
      <c r="Y109" s="101" t="s">
        <v>295</v>
      </c>
      <c r="AA109" s="101" t="s">
        <v>296</v>
      </c>
      <c r="AB109" s="160">
        <v>21.7</v>
      </c>
      <c r="AC109" s="100">
        <v>19.2</v>
      </c>
      <c r="AD109" s="100">
        <v>19.2</v>
      </c>
      <c r="AG109" s="100">
        <v>19.2</v>
      </c>
      <c r="AH109" s="146">
        <f t="shared" si="1"/>
        <v>20.1</v>
      </c>
      <c r="AI109" s="130"/>
      <c r="AJ109" s="130"/>
      <c r="AM109" s="101" t="s">
        <v>287</v>
      </c>
      <c r="AN109" s="101" t="s">
        <v>243</v>
      </c>
      <c r="AO109" s="100">
        <v>216</v>
      </c>
      <c r="AQ109" s="100">
        <v>359</v>
      </c>
      <c r="AR109" s="100">
        <v>375</v>
      </c>
      <c r="AS109" s="100">
        <v>2005</v>
      </c>
      <c r="AW109" s="101" t="s">
        <v>288</v>
      </c>
      <c r="AX109" s="131">
        <v>162.3</v>
      </c>
      <c r="AY109" s="131">
        <v>18.9</v>
      </c>
      <c r="AZ109" s="132"/>
      <c r="BE109" s="101">
        <v>446</v>
      </c>
      <c r="BF109" s="101">
        <v>19.522</v>
      </c>
      <c r="BG109" s="101">
        <v>0.8052142572011498</v>
      </c>
      <c r="BH109" s="101">
        <v>18.716785742798848</v>
      </c>
      <c r="BI109" s="101">
        <v>20.32721425720115</v>
      </c>
      <c r="BJ109" s="101">
        <v>5</v>
      </c>
      <c r="BP109" s="110"/>
      <c r="BQ109" s="110"/>
      <c r="BR109" s="114"/>
    </row>
    <row r="110" spans="1:70" ht="12" customHeight="1">
      <c r="A110" s="99" t="s">
        <v>297</v>
      </c>
      <c r="D110" s="102">
        <v>150</v>
      </c>
      <c r="E110" s="103" t="s">
        <v>276</v>
      </c>
      <c r="F110" s="54">
        <f>IF(D110&lt;=150.8,(D110-'[2]Stages'!$C$39)*'[2]Stages'!$H$40+'[2]Stages'!$E$39,IF(D110&lt;=155.6,(D110-'[2]Stages'!$C$40)*'[2]Stages'!$H$41+'[2]Stages'!$E$40,IF(D110&lt;=161.2,(D110-'[2]Stages'!$C$41)*'[2]Stages'!$H$42+'[2]Stages'!$E$41,IF(D110&lt;=164.7,(D110-'[2]Stages'!$C$42)*'[2]Stages'!$H$43+'[2]Stages'!$E$42,IF(D110&lt;=167.7,(D110-'[2]Stages'!$C$43)*'[2]Stages'!$H$44+'[2]Stages'!$E$43,IF(D110&lt;=171.6,(D110-'[2]Stages'!$C$44)*'[2]Stages'!$H$45+'[2]Stages'!$E$44))))))</f>
        <v>152.55415094339622</v>
      </c>
      <c r="G110" s="101" t="s">
        <v>277</v>
      </c>
      <c r="H110" s="101" t="s">
        <v>278</v>
      </c>
      <c r="I110" s="101" t="s">
        <v>298</v>
      </c>
      <c r="J110" s="101" t="s">
        <v>291</v>
      </c>
      <c r="P110" s="101" t="s">
        <v>281</v>
      </c>
      <c r="R110" s="101" t="s">
        <v>299</v>
      </c>
      <c r="W110" s="101" t="s">
        <v>300</v>
      </c>
      <c r="X110" s="101" t="s">
        <v>301</v>
      </c>
      <c r="Y110" s="101" t="s">
        <v>300</v>
      </c>
      <c r="AA110" s="101" t="s">
        <v>302</v>
      </c>
      <c r="AB110" s="160">
        <v>21.7</v>
      </c>
      <c r="AC110" s="100">
        <v>19.7</v>
      </c>
      <c r="AD110" s="100">
        <v>19.7</v>
      </c>
      <c r="AG110" s="100">
        <v>19.7</v>
      </c>
      <c r="AH110" s="146">
        <f t="shared" si="1"/>
        <v>20.6</v>
      </c>
      <c r="AM110" s="101" t="s">
        <v>287</v>
      </c>
      <c r="AN110" s="101" t="s">
        <v>243</v>
      </c>
      <c r="AO110" s="100">
        <v>216</v>
      </c>
      <c r="AQ110" s="100">
        <v>359</v>
      </c>
      <c r="AR110" s="100">
        <v>375</v>
      </c>
      <c r="AS110" s="100">
        <v>2005</v>
      </c>
      <c r="AW110" s="101" t="s">
        <v>288</v>
      </c>
      <c r="AX110" s="105">
        <v>151</v>
      </c>
      <c r="AY110" s="105">
        <v>19.5</v>
      </c>
      <c r="AZ110" s="107"/>
      <c r="BE110" s="101">
        <v>448</v>
      </c>
      <c r="BF110" s="108">
        <v>18.796666666666667</v>
      </c>
      <c r="BG110" s="108">
        <v>0.5686240703077333</v>
      </c>
      <c r="BH110" s="101">
        <v>18.228042596358932</v>
      </c>
      <c r="BI110" s="108">
        <v>19.3652907369744</v>
      </c>
      <c r="BJ110" s="108">
        <v>3</v>
      </c>
      <c r="BR110" s="114"/>
    </row>
    <row r="111" spans="1:70" ht="12" customHeight="1">
      <c r="A111" s="99" t="s">
        <v>303</v>
      </c>
      <c r="D111" s="102">
        <v>150</v>
      </c>
      <c r="E111" s="103" t="s">
        <v>276</v>
      </c>
      <c r="F111" s="54">
        <f>IF(D111&lt;=150.8,(D111-'[2]Stages'!$C$39)*'[2]Stages'!$H$40+'[2]Stages'!$E$39,IF(D111&lt;=155.6,(D111-'[2]Stages'!$C$40)*'[2]Stages'!$H$41+'[2]Stages'!$E$40,IF(D111&lt;=161.2,(D111-'[2]Stages'!$C$41)*'[2]Stages'!$H$42+'[2]Stages'!$E$41,IF(D111&lt;=164.7,(D111-'[2]Stages'!$C$42)*'[2]Stages'!$H$43+'[2]Stages'!$E$42,IF(D111&lt;=167.7,(D111-'[2]Stages'!$C$43)*'[2]Stages'!$H$44+'[2]Stages'!$E$43,IF(D111&lt;=171.6,(D111-'[2]Stages'!$C$44)*'[2]Stages'!$H$45+'[2]Stages'!$E$44))))))</f>
        <v>152.55415094339622</v>
      </c>
      <c r="G111" s="101" t="s">
        <v>277</v>
      </c>
      <c r="H111" s="101" t="s">
        <v>278</v>
      </c>
      <c r="I111" s="101" t="s">
        <v>304</v>
      </c>
      <c r="J111" s="101" t="s">
        <v>305</v>
      </c>
      <c r="P111" s="101" t="s">
        <v>281</v>
      </c>
      <c r="R111" s="101" t="s">
        <v>306</v>
      </c>
      <c r="W111" s="101" t="s">
        <v>307</v>
      </c>
      <c r="X111" s="101" t="s">
        <v>308</v>
      </c>
      <c r="Y111" s="101" t="s">
        <v>309</v>
      </c>
      <c r="AA111" s="101" t="s">
        <v>310</v>
      </c>
      <c r="AB111" s="160">
        <v>21.7</v>
      </c>
      <c r="AC111" s="100">
        <v>19.8</v>
      </c>
      <c r="AD111" s="100">
        <v>19.8</v>
      </c>
      <c r="AG111" s="100">
        <v>19.8</v>
      </c>
      <c r="AH111" s="146">
        <f t="shared" si="1"/>
        <v>20.700000000000003</v>
      </c>
      <c r="AM111" s="101" t="s">
        <v>287</v>
      </c>
      <c r="AN111" s="101" t="s">
        <v>243</v>
      </c>
      <c r="AO111" s="100">
        <v>216</v>
      </c>
      <c r="AQ111" s="100">
        <v>359</v>
      </c>
      <c r="AR111" s="100">
        <v>375</v>
      </c>
      <c r="AS111" s="100">
        <v>2005</v>
      </c>
      <c r="AW111" s="101" t="s">
        <v>288</v>
      </c>
      <c r="AX111" s="105">
        <v>150</v>
      </c>
      <c r="AY111" s="105">
        <v>20.7</v>
      </c>
      <c r="AZ111" s="107"/>
      <c r="BJ111" s="108"/>
      <c r="BR111" s="114"/>
    </row>
    <row r="112" spans="1:70" ht="12" customHeight="1">
      <c r="A112" s="99" t="s">
        <v>311</v>
      </c>
      <c r="D112" s="102">
        <v>150</v>
      </c>
      <c r="E112" s="103" t="s">
        <v>276</v>
      </c>
      <c r="F112" s="54">
        <f>IF(D112&lt;=150.8,(D112-'[2]Stages'!$C$39)*'[2]Stages'!$H$40+'[2]Stages'!$E$39,IF(D112&lt;=155.6,(D112-'[2]Stages'!$C$40)*'[2]Stages'!$H$41+'[2]Stages'!$E$40,IF(D112&lt;=161.2,(D112-'[2]Stages'!$C$41)*'[2]Stages'!$H$42+'[2]Stages'!$E$41,IF(D112&lt;=164.7,(D112-'[2]Stages'!$C$42)*'[2]Stages'!$H$43+'[2]Stages'!$E$42,IF(D112&lt;=167.7,(D112-'[2]Stages'!$C$43)*'[2]Stages'!$H$44+'[2]Stages'!$E$43,IF(D112&lt;=171.6,(D112-'[2]Stages'!$C$44)*'[2]Stages'!$H$45+'[2]Stages'!$E$44))))))</f>
        <v>152.55415094339622</v>
      </c>
      <c r="G112" s="101" t="s">
        <v>277</v>
      </c>
      <c r="H112" s="101" t="s">
        <v>278</v>
      </c>
      <c r="I112" s="101" t="s">
        <v>304</v>
      </c>
      <c r="J112" s="101" t="s">
        <v>305</v>
      </c>
      <c r="P112" s="101" t="s">
        <v>281</v>
      </c>
      <c r="R112" s="101" t="s">
        <v>306</v>
      </c>
      <c r="W112" s="101" t="s">
        <v>307</v>
      </c>
      <c r="X112" s="101" t="s">
        <v>312</v>
      </c>
      <c r="Y112" s="101" t="s">
        <v>300</v>
      </c>
      <c r="AA112" s="101" t="s">
        <v>310</v>
      </c>
      <c r="AB112" s="160">
        <v>21.7</v>
      </c>
      <c r="AC112" s="100">
        <v>19.9</v>
      </c>
      <c r="AD112" s="100">
        <v>19.9</v>
      </c>
      <c r="AG112" s="100">
        <v>19.9</v>
      </c>
      <c r="AH112" s="146">
        <f t="shared" si="1"/>
        <v>20.8</v>
      </c>
      <c r="AM112" s="101" t="s">
        <v>287</v>
      </c>
      <c r="AN112" s="101" t="s">
        <v>243</v>
      </c>
      <c r="AO112" s="100">
        <v>216</v>
      </c>
      <c r="AQ112" s="100">
        <v>359</v>
      </c>
      <c r="AR112" s="100">
        <v>375</v>
      </c>
      <c r="AS112" s="100">
        <v>2005</v>
      </c>
      <c r="AW112" s="101" t="s">
        <v>288</v>
      </c>
      <c r="AX112" s="105">
        <v>150</v>
      </c>
      <c r="AY112" s="105">
        <v>20.3</v>
      </c>
      <c r="AZ112" s="107"/>
      <c r="BE112" s="101">
        <v>476</v>
      </c>
      <c r="BF112" s="108">
        <v>17.30666666666667</v>
      </c>
      <c r="BG112" s="108">
        <v>0.24906491790963503</v>
      </c>
      <c r="BH112" s="101">
        <v>17.057601748757033</v>
      </c>
      <c r="BI112" s="108">
        <v>17.555731584576304</v>
      </c>
      <c r="BJ112" s="108">
        <v>3</v>
      </c>
      <c r="BR112" s="114"/>
    </row>
    <row r="113" spans="1:70" ht="12" customHeight="1">
      <c r="A113" s="99" t="s">
        <v>313</v>
      </c>
      <c r="D113" s="102">
        <v>150</v>
      </c>
      <c r="E113" s="103" t="s">
        <v>276</v>
      </c>
      <c r="F113" s="54">
        <f>IF(D113&lt;=150.8,(D113-'[2]Stages'!$C$39)*'[2]Stages'!$H$40+'[2]Stages'!$E$39,IF(D113&lt;=155.6,(D113-'[2]Stages'!$C$40)*'[2]Stages'!$H$41+'[2]Stages'!$E$40,IF(D113&lt;=161.2,(D113-'[2]Stages'!$C$41)*'[2]Stages'!$H$42+'[2]Stages'!$E$41,IF(D113&lt;=164.7,(D113-'[2]Stages'!$C$42)*'[2]Stages'!$H$43+'[2]Stages'!$E$42,IF(D113&lt;=167.7,(D113-'[2]Stages'!$C$43)*'[2]Stages'!$H$44+'[2]Stages'!$E$43,IF(D113&lt;=171.6,(D113-'[2]Stages'!$C$44)*'[2]Stages'!$H$45+'[2]Stages'!$E$44))))))</f>
        <v>152.55415094339622</v>
      </c>
      <c r="G113" s="101" t="s">
        <v>277</v>
      </c>
      <c r="H113" s="101" t="s">
        <v>278</v>
      </c>
      <c r="I113" s="101" t="s">
        <v>304</v>
      </c>
      <c r="J113" s="101" t="s">
        <v>305</v>
      </c>
      <c r="P113" s="101" t="s">
        <v>281</v>
      </c>
      <c r="R113" s="101" t="s">
        <v>282</v>
      </c>
      <c r="W113" s="101" t="s">
        <v>314</v>
      </c>
      <c r="X113" s="101" t="s">
        <v>315</v>
      </c>
      <c r="Y113" s="101" t="s">
        <v>316</v>
      </c>
      <c r="AA113" s="101" t="s">
        <v>317</v>
      </c>
      <c r="AB113" s="160">
        <v>21.7</v>
      </c>
      <c r="AC113" s="100">
        <v>19.9</v>
      </c>
      <c r="AD113" s="100">
        <v>19.9</v>
      </c>
      <c r="AG113" s="100">
        <v>19.9</v>
      </c>
      <c r="AH113" s="146">
        <f t="shared" si="1"/>
        <v>20.8</v>
      </c>
      <c r="AM113" s="101" t="s">
        <v>287</v>
      </c>
      <c r="AN113" s="101" t="s">
        <v>243</v>
      </c>
      <c r="AO113" s="100">
        <v>216</v>
      </c>
      <c r="AQ113" s="100">
        <v>359</v>
      </c>
      <c r="AR113" s="100">
        <v>375</v>
      </c>
      <c r="AS113" s="100">
        <v>2005</v>
      </c>
      <c r="AW113" s="101" t="s">
        <v>288</v>
      </c>
      <c r="AX113" s="105">
        <v>150</v>
      </c>
      <c r="AY113" s="105">
        <v>20.3</v>
      </c>
      <c r="AZ113" s="107"/>
      <c r="BE113" s="101">
        <v>482</v>
      </c>
      <c r="BF113" s="108">
        <v>15.944444444444441</v>
      </c>
      <c r="BG113" s="108">
        <v>0.3844187531556934</v>
      </c>
      <c r="BH113" s="101">
        <v>15.560025691288748</v>
      </c>
      <c r="BI113" s="108">
        <v>16.328863197600135</v>
      </c>
      <c r="BJ113" s="108">
        <v>9</v>
      </c>
      <c r="BR113" s="114"/>
    </row>
    <row r="114" spans="1:70" ht="12" customHeight="1">
      <c r="A114" s="99" t="s">
        <v>318</v>
      </c>
      <c r="D114" s="102">
        <v>150</v>
      </c>
      <c r="E114" s="103" t="s">
        <v>276</v>
      </c>
      <c r="F114" s="54">
        <f>IF(D114&lt;=150.8,(D114-'[2]Stages'!$C$39)*'[2]Stages'!$H$40+'[2]Stages'!$E$39,IF(D114&lt;=155.6,(D114-'[2]Stages'!$C$40)*'[2]Stages'!$H$41+'[2]Stages'!$E$40,IF(D114&lt;=161.2,(D114-'[2]Stages'!$C$41)*'[2]Stages'!$H$42+'[2]Stages'!$E$41,IF(D114&lt;=164.7,(D114-'[2]Stages'!$C$42)*'[2]Stages'!$H$43+'[2]Stages'!$E$42,IF(D114&lt;=167.7,(D114-'[2]Stages'!$C$43)*'[2]Stages'!$H$44+'[2]Stages'!$E$43,IF(D114&lt;=171.6,(D114-'[2]Stages'!$C$44)*'[2]Stages'!$H$45+'[2]Stages'!$E$44))))))</f>
        <v>152.55415094339622</v>
      </c>
      <c r="G114" s="101" t="s">
        <v>277</v>
      </c>
      <c r="H114" s="101" t="s">
        <v>278</v>
      </c>
      <c r="I114" s="101" t="s">
        <v>319</v>
      </c>
      <c r="J114" s="101" t="s">
        <v>320</v>
      </c>
      <c r="P114" s="101" t="s">
        <v>281</v>
      </c>
      <c r="R114" s="101" t="s">
        <v>321</v>
      </c>
      <c r="W114" s="101" t="s">
        <v>322</v>
      </c>
      <c r="X114" s="101" t="s">
        <v>323</v>
      </c>
      <c r="Y114" s="101" t="s">
        <v>300</v>
      </c>
      <c r="AA114" s="101" t="s">
        <v>302</v>
      </c>
      <c r="AB114" s="160">
        <v>21.7</v>
      </c>
      <c r="AC114" s="100">
        <v>19.9</v>
      </c>
      <c r="AD114" s="100">
        <v>19.9</v>
      </c>
      <c r="AG114" s="100">
        <v>19.9</v>
      </c>
      <c r="AH114" s="146">
        <f t="shared" si="1"/>
        <v>20.8</v>
      </c>
      <c r="AM114" s="101" t="s">
        <v>287</v>
      </c>
      <c r="AN114" s="101" t="s">
        <v>243</v>
      </c>
      <c r="AO114" s="100">
        <v>216</v>
      </c>
      <c r="AQ114" s="100">
        <v>359</v>
      </c>
      <c r="AR114" s="100">
        <v>375</v>
      </c>
      <c r="AS114" s="100">
        <v>2005</v>
      </c>
      <c r="AW114" s="101" t="s">
        <v>288</v>
      </c>
      <c r="AX114" s="105">
        <v>160</v>
      </c>
      <c r="AY114" s="105">
        <v>20.6</v>
      </c>
      <c r="AZ114" s="107">
        <v>162</v>
      </c>
      <c r="BA114" s="108">
        <f>AVERAGE(AY115:AY138)</f>
        <v>20.516666666666666</v>
      </c>
      <c r="BB114" s="108">
        <f>STDEV(AY115:AY138)</f>
        <v>1.0183817797247565</v>
      </c>
      <c r="BC114" s="109">
        <f>COUNT(AY115:AY138)</f>
        <v>24</v>
      </c>
      <c r="BD114" s="108">
        <f>2*BB114/(BC114)^0.5</f>
        <v>0.4157526206121782</v>
      </c>
      <c r="BE114" s="101">
        <v>484</v>
      </c>
      <c r="BF114" s="108">
        <v>15.987272727272726</v>
      </c>
      <c r="BG114" s="108">
        <v>0.36304520129292217</v>
      </c>
      <c r="BH114" s="101">
        <v>15.624227525979805</v>
      </c>
      <c r="BI114" s="108">
        <v>16.350317928565648</v>
      </c>
      <c r="BJ114" s="101">
        <v>11</v>
      </c>
      <c r="BP114" s="110"/>
      <c r="BQ114" s="110"/>
      <c r="BR114" s="114"/>
    </row>
    <row r="115" spans="1:70" ht="12" customHeight="1">
      <c r="A115" s="99" t="s">
        <v>324</v>
      </c>
      <c r="D115" s="102">
        <v>150</v>
      </c>
      <c r="E115" s="103" t="s">
        <v>276</v>
      </c>
      <c r="F115" s="54">
        <f>IF(D115&lt;=150.8,(D115-'[2]Stages'!$C$39)*'[2]Stages'!$H$40+'[2]Stages'!$E$39,IF(D115&lt;=155.6,(D115-'[2]Stages'!$C$40)*'[2]Stages'!$H$41+'[2]Stages'!$E$40,IF(D115&lt;=161.2,(D115-'[2]Stages'!$C$41)*'[2]Stages'!$H$42+'[2]Stages'!$E$41,IF(D115&lt;=164.7,(D115-'[2]Stages'!$C$42)*'[2]Stages'!$H$43+'[2]Stages'!$E$42,IF(D115&lt;=167.7,(D115-'[2]Stages'!$C$43)*'[2]Stages'!$H$44+'[2]Stages'!$E$43,IF(D115&lt;=171.6,(D115-'[2]Stages'!$C$44)*'[2]Stages'!$H$45+'[2]Stages'!$E$44))))))</f>
        <v>152.55415094339622</v>
      </c>
      <c r="G115" s="101" t="s">
        <v>277</v>
      </c>
      <c r="H115" s="101" t="s">
        <v>278</v>
      </c>
      <c r="I115" s="101" t="s">
        <v>325</v>
      </c>
      <c r="J115" s="101" t="s">
        <v>326</v>
      </c>
      <c r="P115" s="101" t="s">
        <v>281</v>
      </c>
      <c r="R115" s="101" t="s">
        <v>306</v>
      </c>
      <c r="W115" s="101" t="s">
        <v>327</v>
      </c>
      <c r="X115" s="101" t="s">
        <v>328</v>
      </c>
      <c r="Y115" s="101" t="s">
        <v>300</v>
      </c>
      <c r="AA115" s="101" t="s">
        <v>329</v>
      </c>
      <c r="AB115" s="160">
        <v>21.7</v>
      </c>
      <c r="AC115" s="100">
        <v>20.1</v>
      </c>
      <c r="AD115" s="100">
        <v>20.1</v>
      </c>
      <c r="AG115" s="100">
        <v>20.1</v>
      </c>
      <c r="AH115" s="146">
        <f t="shared" si="1"/>
        <v>21.000000000000004</v>
      </c>
      <c r="AM115" s="101" t="s">
        <v>287</v>
      </c>
      <c r="AN115" s="101" t="s">
        <v>243</v>
      </c>
      <c r="AO115" s="100">
        <v>216</v>
      </c>
      <c r="AQ115" s="100">
        <v>359</v>
      </c>
      <c r="AR115" s="100">
        <v>375</v>
      </c>
      <c r="AS115" s="100">
        <v>2005</v>
      </c>
      <c r="AW115" s="101" t="s">
        <v>288</v>
      </c>
      <c r="AX115" s="105">
        <v>150</v>
      </c>
      <c r="AY115" s="105">
        <v>20.2</v>
      </c>
      <c r="AZ115" s="107"/>
      <c r="BJ115" s="108"/>
      <c r="BR115" s="114"/>
    </row>
    <row r="116" spans="1:70" ht="12" customHeight="1">
      <c r="A116" s="99" t="s">
        <v>330</v>
      </c>
      <c r="D116" s="102">
        <v>150</v>
      </c>
      <c r="E116" s="103" t="s">
        <v>276</v>
      </c>
      <c r="F116" s="54">
        <f>IF(D116&lt;=150.8,(D116-'[2]Stages'!$C$39)*'[2]Stages'!$H$40+'[2]Stages'!$E$39,IF(D116&lt;=155.6,(D116-'[2]Stages'!$C$40)*'[2]Stages'!$H$41+'[2]Stages'!$E$40,IF(D116&lt;=161.2,(D116-'[2]Stages'!$C$41)*'[2]Stages'!$H$42+'[2]Stages'!$E$41,IF(D116&lt;=164.7,(D116-'[2]Stages'!$C$42)*'[2]Stages'!$H$43+'[2]Stages'!$E$42,IF(D116&lt;=167.7,(D116-'[2]Stages'!$C$43)*'[2]Stages'!$H$44+'[2]Stages'!$E$43,IF(D116&lt;=171.6,(D116-'[2]Stages'!$C$44)*'[2]Stages'!$H$45+'[2]Stages'!$E$44))))))</f>
        <v>152.55415094339622</v>
      </c>
      <c r="G116" s="101" t="s">
        <v>277</v>
      </c>
      <c r="H116" s="101" t="s">
        <v>278</v>
      </c>
      <c r="I116" s="101" t="s">
        <v>331</v>
      </c>
      <c r="J116" s="101" t="s">
        <v>291</v>
      </c>
      <c r="P116" s="101" t="s">
        <v>281</v>
      </c>
      <c r="R116" s="101" t="s">
        <v>299</v>
      </c>
      <c r="W116" s="101" t="s">
        <v>332</v>
      </c>
      <c r="X116" s="101" t="s">
        <v>328</v>
      </c>
      <c r="Y116" s="101" t="s">
        <v>300</v>
      </c>
      <c r="AA116" s="101" t="s">
        <v>302</v>
      </c>
      <c r="AB116" s="160">
        <v>21.7</v>
      </c>
      <c r="AC116" s="100">
        <v>20.2</v>
      </c>
      <c r="AD116" s="100">
        <v>20.2</v>
      </c>
      <c r="AG116" s="100">
        <v>20.2</v>
      </c>
      <c r="AH116" s="146">
        <f t="shared" si="1"/>
        <v>21.1</v>
      </c>
      <c r="AM116" s="101" t="s">
        <v>287</v>
      </c>
      <c r="AN116" s="101" t="s">
        <v>243</v>
      </c>
      <c r="AO116" s="100">
        <v>216</v>
      </c>
      <c r="AQ116" s="100">
        <v>359</v>
      </c>
      <c r="AR116" s="100">
        <v>375</v>
      </c>
      <c r="AS116" s="100">
        <v>2005</v>
      </c>
      <c r="AW116" s="101" t="s">
        <v>288</v>
      </c>
      <c r="AX116" s="105">
        <v>151</v>
      </c>
      <c r="AY116" s="105">
        <v>20.2</v>
      </c>
      <c r="AZ116" s="107"/>
      <c r="BJ116" s="108"/>
      <c r="BR116" s="114"/>
    </row>
    <row r="117" spans="1:70" ht="12" customHeight="1">
      <c r="A117" s="99" t="s">
        <v>333</v>
      </c>
      <c r="D117" s="102">
        <v>150</v>
      </c>
      <c r="E117" s="103" t="s">
        <v>276</v>
      </c>
      <c r="F117" s="54">
        <f>IF(D117&lt;=150.8,(D117-'[2]Stages'!$C$39)*'[2]Stages'!$H$40+'[2]Stages'!$E$39,IF(D117&lt;=155.6,(D117-'[2]Stages'!$C$40)*'[2]Stages'!$H$41+'[2]Stages'!$E$40,IF(D117&lt;=161.2,(D117-'[2]Stages'!$C$41)*'[2]Stages'!$H$42+'[2]Stages'!$E$41,IF(D117&lt;=164.7,(D117-'[2]Stages'!$C$42)*'[2]Stages'!$H$43+'[2]Stages'!$E$42,IF(D117&lt;=167.7,(D117-'[2]Stages'!$C$43)*'[2]Stages'!$H$44+'[2]Stages'!$E$43,IF(D117&lt;=171.6,(D117-'[2]Stages'!$C$44)*'[2]Stages'!$H$45+'[2]Stages'!$E$44))))))</f>
        <v>152.55415094339622</v>
      </c>
      <c r="G117" s="101" t="s">
        <v>277</v>
      </c>
      <c r="H117" s="101" t="s">
        <v>278</v>
      </c>
      <c r="I117" s="101" t="s">
        <v>298</v>
      </c>
      <c r="J117" s="101" t="s">
        <v>291</v>
      </c>
      <c r="P117" s="101" t="s">
        <v>281</v>
      </c>
      <c r="R117" s="101" t="s">
        <v>299</v>
      </c>
      <c r="W117" s="101" t="s">
        <v>334</v>
      </c>
      <c r="X117" s="101" t="s">
        <v>335</v>
      </c>
      <c r="Y117" s="101" t="s">
        <v>316</v>
      </c>
      <c r="AA117" s="101" t="s">
        <v>317</v>
      </c>
      <c r="AB117" s="160">
        <v>21.7</v>
      </c>
      <c r="AC117" s="100">
        <v>20.2</v>
      </c>
      <c r="AD117" s="100">
        <v>20.2</v>
      </c>
      <c r="AG117" s="100">
        <v>20.2</v>
      </c>
      <c r="AH117" s="146">
        <f t="shared" si="1"/>
        <v>21.1</v>
      </c>
      <c r="AI117" s="130"/>
      <c r="AJ117" s="130"/>
      <c r="AM117" s="101" t="s">
        <v>287</v>
      </c>
      <c r="AN117" s="101" t="s">
        <v>243</v>
      </c>
      <c r="AO117" s="100">
        <v>216</v>
      </c>
      <c r="AQ117" s="100">
        <v>359</v>
      </c>
      <c r="AR117" s="100">
        <v>375</v>
      </c>
      <c r="AS117" s="100">
        <v>2005</v>
      </c>
      <c r="AW117" s="101" t="s">
        <v>288</v>
      </c>
      <c r="AX117" s="131">
        <v>154</v>
      </c>
      <c r="AY117" s="131">
        <v>19.7</v>
      </c>
      <c r="AZ117" s="132"/>
      <c r="BJ117" s="108"/>
      <c r="BR117" s="114"/>
    </row>
    <row r="118" spans="1:70" ht="12" customHeight="1">
      <c r="A118" s="99" t="s">
        <v>336</v>
      </c>
      <c r="D118" s="102">
        <v>150</v>
      </c>
      <c r="E118" s="103" t="s">
        <v>276</v>
      </c>
      <c r="F118" s="54">
        <f>IF(D118&lt;=150.8,(D118-'[2]Stages'!$C$39)*'[2]Stages'!$H$40+'[2]Stages'!$E$39,IF(D118&lt;=155.6,(D118-'[2]Stages'!$C$40)*'[2]Stages'!$H$41+'[2]Stages'!$E$40,IF(D118&lt;=161.2,(D118-'[2]Stages'!$C$41)*'[2]Stages'!$H$42+'[2]Stages'!$E$41,IF(D118&lt;=164.7,(D118-'[2]Stages'!$C$42)*'[2]Stages'!$H$43+'[2]Stages'!$E$42,IF(D118&lt;=167.7,(D118-'[2]Stages'!$C$43)*'[2]Stages'!$H$44+'[2]Stages'!$E$43,IF(D118&lt;=171.6,(D118-'[2]Stages'!$C$44)*'[2]Stages'!$H$45+'[2]Stages'!$E$44))))))</f>
        <v>152.55415094339622</v>
      </c>
      <c r="G118" s="101" t="s">
        <v>277</v>
      </c>
      <c r="H118" s="101" t="s">
        <v>278</v>
      </c>
      <c r="I118" s="101" t="s">
        <v>279</v>
      </c>
      <c r="J118" s="101" t="s">
        <v>280</v>
      </c>
      <c r="P118" s="101" t="s">
        <v>281</v>
      </c>
      <c r="R118" s="101" t="s">
        <v>306</v>
      </c>
      <c r="W118" s="101" t="s">
        <v>314</v>
      </c>
      <c r="X118" s="101" t="s">
        <v>315</v>
      </c>
      <c r="Y118" s="101" t="s">
        <v>316</v>
      </c>
      <c r="AA118" s="101" t="s">
        <v>310</v>
      </c>
      <c r="AB118" s="160">
        <v>21.7</v>
      </c>
      <c r="AC118" s="100">
        <v>20.3</v>
      </c>
      <c r="AD118" s="100">
        <v>20.3</v>
      </c>
      <c r="AG118" s="100">
        <v>20.3</v>
      </c>
      <c r="AH118" s="146">
        <f t="shared" si="1"/>
        <v>21.200000000000003</v>
      </c>
      <c r="AM118" s="101" t="s">
        <v>287</v>
      </c>
      <c r="AN118" s="101" t="s">
        <v>243</v>
      </c>
      <c r="AO118" s="100">
        <v>216</v>
      </c>
      <c r="AQ118" s="100">
        <v>359</v>
      </c>
      <c r="AR118" s="100">
        <v>375</v>
      </c>
      <c r="AS118" s="100">
        <v>2005</v>
      </c>
      <c r="AW118" s="101" t="s">
        <v>288</v>
      </c>
      <c r="AX118" s="105">
        <v>150</v>
      </c>
      <c r="AY118" s="105">
        <v>19.7</v>
      </c>
      <c r="AZ118" s="107"/>
      <c r="BJ118" s="108"/>
      <c r="BR118" s="114"/>
    </row>
    <row r="119" spans="1:70" ht="12" customHeight="1">
      <c r="A119" s="99" t="s">
        <v>337</v>
      </c>
      <c r="D119" s="102">
        <v>150</v>
      </c>
      <c r="E119" s="103" t="s">
        <v>276</v>
      </c>
      <c r="F119" s="54">
        <f>IF(D119&lt;=150.8,(D119-'[2]Stages'!$C$39)*'[2]Stages'!$H$40+'[2]Stages'!$E$39,IF(D119&lt;=155.6,(D119-'[2]Stages'!$C$40)*'[2]Stages'!$H$41+'[2]Stages'!$E$40,IF(D119&lt;=161.2,(D119-'[2]Stages'!$C$41)*'[2]Stages'!$H$42+'[2]Stages'!$E$41,IF(D119&lt;=164.7,(D119-'[2]Stages'!$C$42)*'[2]Stages'!$H$43+'[2]Stages'!$E$42,IF(D119&lt;=167.7,(D119-'[2]Stages'!$C$43)*'[2]Stages'!$H$44+'[2]Stages'!$E$43,IF(D119&lt;=171.6,(D119-'[2]Stages'!$C$44)*'[2]Stages'!$H$45+'[2]Stages'!$E$44))))))</f>
        <v>152.55415094339622</v>
      </c>
      <c r="G119" s="101" t="s">
        <v>277</v>
      </c>
      <c r="H119" s="101" t="s">
        <v>278</v>
      </c>
      <c r="I119" s="101" t="s">
        <v>298</v>
      </c>
      <c r="J119" s="101" t="s">
        <v>291</v>
      </c>
      <c r="P119" s="101" t="s">
        <v>281</v>
      </c>
      <c r="R119" s="101" t="s">
        <v>299</v>
      </c>
      <c r="W119" s="101" t="s">
        <v>332</v>
      </c>
      <c r="X119" s="101" t="s">
        <v>328</v>
      </c>
      <c r="Y119" s="101" t="s">
        <v>300</v>
      </c>
      <c r="AA119" s="101" t="s">
        <v>302</v>
      </c>
      <c r="AB119" s="160">
        <v>21.7</v>
      </c>
      <c r="AC119" s="100">
        <v>20.3</v>
      </c>
      <c r="AD119" s="100">
        <v>20.3</v>
      </c>
      <c r="AG119" s="100">
        <v>20.3</v>
      </c>
      <c r="AH119" s="146">
        <f t="shared" si="1"/>
        <v>21.200000000000003</v>
      </c>
      <c r="AM119" s="101" t="s">
        <v>287</v>
      </c>
      <c r="AN119" s="101" t="s">
        <v>243</v>
      </c>
      <c r="AO119" s="100">
        <v>216</v>
      </c>
      <c r="AQ119" s="100">
        <v>359</v>
      </c>
      <c r="AR119" s="100">
        <v>375</v>
      </c>
      <c r="AS119" s="100">
        <v>2005</v>
      </c>
      <c r="AW119" s="101" t="s">
        <v>288</v>
      </c>
      <c r="AX119" s="105">
        <v>151</v>
      </c>
      <c r="AY119" s="105">
        <v>20.8</v>
      </c>
      <c r="AZ119" s="107">
        <v>151</v>
      </c>
      <c r="BA119" s="108">
        <f>AVERAGE(AY84:AY125)</f>
        <v>20.739024390243905</v>
      </c>
      <c r="BB119" s="108">
        <f>STDEV(AY84:AY125)</f>
        <v>0.9743916175697758</v>
      </c>
      <c r="BC119" s="109">
        <f>COUNT(AY84:AY125)</f>
        <v>41</v>
      </c>
      <c r="BD119" s="108">
        <f>2*BB119/(BC119)^0.5</f>
        <v>0.30434880893719174</v>
      </c>
      <c r="BR119" s="114"/>
    </row>
    <row r="120" spans="1:70" ht="12" customHeight="1">
      <c r="A120" s="99" t="s">
        <v>338</v>
      </c>
      <c r="D120" s="102">
        <v>150</v>
      </c>
      <c r="E120" s="103" t="s">
        <v>276</v>
      </c>
      <c r="F120" s="54">
        <f>IF(D120&lt;=150.8,(D120-'[2]Stages'!$C$39)*'[2]Stages'!$H$40+'[2]Stages'!$E$39,IF(D120&lt;=155.6,(D120-'[2]Stages'!$C$40)*'[2]Stages'!$H$41+'[2]Stages'!$E$40,IF(D120&lt;=161.2,(D120-'[2]Stages'!$C$41)*'[2]Stages'!$H$42+'[2]Stages'!$E$41,IF(D120&lt;=164.7,(D120-'[2]Stages'!$C$42)*'[2]Stages'!$H$43+'[2]Stages'!$E$42,IF(D120&lt;=167.7,(D120-'[2]Stages'!$C$43)*'[2]Stages'!$H$44+'[2]Stages'!$E$43,IF(D120&lt;=171.6,(D120-'[2]Stages'!$C$44)*'[2]Stages'!$H$45+'[2]Stages'!$E$44))))))</f>
        <v>152.55415094339622</v>
      </c>
      <c r="G120" s="101" t="s">
        <v>277</v>
      </c>
      <c r="H120" s="101" t="s">
        <v>278</v>
      </c>
      <c r="I120" s="101" t="s">
        <v>298</v>
      </c>
      <c r="J120" s="101" t="s">
        <v>320</v>
      </c>
      <c r="P120" s="101" t="s">
        <v>281</v>
      </c>
      <c r="R120" s="101" t="s">
        <v>299</v>
      </c>
      <c r="W120" s="101" t="s">
        <v>339</v>
      </c>
      <c r="X120" s="101" t="s">
        <v>339</v>
      </c>
      <c r="Y120" s="101" t="s">
        <v>300</v>
      </c>
      <c r="AA120" s="101" t="s">
        <v>310</v>
      </c>
      <c r="AB120" s="160">
        <v>21.7</v>
      </c>
      <c r="AC120" s="100">
        <v>20.3</v>
      </c>
      <c r="AD120" s="100">
        <v>20.3</v>
      </c>
      <c r="AG120" s="100">
        <v>20.3</v>
      </c>
      <c r="AH120" s="146">
        <f t="shared" si="1"/>
        <v>21.200000000000003</v>
      </c>
      <c r="AM120" s="101" t="s">
        <v>287</v>
      </c>
      <c r="AN120" s="101" t="s">
        <v>243</v>
      </c>
      <c r="AO120" s="100">
        <v>216</v>
      </c>
      <c r="AQ120" s="100">
        <v>359</v>
      </c>
      <c r="AR120" s="100">
        <v>375</v>
      </c>
      <c r="AS120" s="100">
        <v>2005</v>
      </c>
      <c r="AW120" s="101" t="s">
        <v>288</v>
      </c>
      <c r="AX120" s="105">
        <v>151</v>
      </c>
      <c r="AY120" s="105">
        <v>22.3</v>
      </c>
      <c r="AZ120" s="107"/>
      <c r="BJ120" s="108"/>
      <c r="BR120" s="114"/>
    </row>
    <row r="121" spans="1:70" ht="12" customHeight="1">
      <c r="A121" s="99" t="s">
        <v>340</v>
      </c>
      <c r="D121" s="102">
        <v>150</v>
      </c>
      <c r="E121" s="103" t="s">
        <v>276</v>
      </c>
      <c r="F121" s="54">
        <f>IF(D121&lt;=150.8,(D121-'[2]Stages'!$C$39)*'[2]Stages'!$H$40+'[2]Stages'!$E$39,IF(D121&lt;=155.6,(D121-'[2]Stages'!$C$40)*'[2]Stages'!$H$41+'[2]Stages'!$E$40,IF(D121&lt;=161.2,(D121-'[2]Stages'!$C$41)*'[2]Stages'!$H$42+'[2]Stages'!$E$41,IF(D121&lt;=164.7,(D121-'[2]Stages'!$C$42)*'[2]Stages'!$H$43+'[2]Stages'!$E$42,IF(D121&lt;=167.7,(D121-'[2]Stages'!$C$43)*'[2]Stages'!$H$44+'[2]Stages'!$E$43,IF(D121&lt;=171.6,(D121-'[2]Stages'!$C$44)*'[2]Stages'!$H$45+'[2]Stages'!$E$44))))))</f>
        <v>152.55415094339622</v>
      </c>
      <c r="G121" s="101" t="s">
        <v>277</v>
      </c>
      <c r="H121" s="101" t="s">
        <v>278</v>
      </c>
      <c r="I121" s="101" t="s">
        <v>298</v>
      </c>
      <c r="J121" s="101" t="s">
        <v>291</v>
      </c>
      <c r="P121" s="101" t="s">
        <v>281</v>
      </c>
      <c r="R121" s="101" t="s">
        <v>299</v>
      </c>
      <c r="W121" s="101" t="s">
        <v>285</v>
      </c>
      <c r="X121" s="101" t="s">
        <v>341</v>
      </c>
      <c r="Y121" s="101" t="s">
        <v>285</v>
      </c>
      <c r="AA121" s="101" t="s">
        <v>286</v>
      </c>
      <c r="AB121" s="160">
        <v>21.7</v>
      </c>
      <c r="AC121" s="100">
        <v>20.3</v>
      </c>
      <c r="AD121" s="100">
        <v>20.3</v>
      </c>
      <c r="AG121" s="100">
        <v>20.3</v>
      </c>
      <c r="AH121" s="146">
        <f t="shared" si="1"/>
        <v>21.200000000000003</v>
      </c>
      <c r="AI121" s="130"/>
      <c r="AJ121" s="130"/>
      <c r="AM121" s="101" t="s">
        <v>287</v>
      </c>
      <c r="AN121" s="101" t="s">
        <v>243</v>
      </c>
      <c r="AO121" s="100">
        <v>216</v>
      </c>
      <c r="AQ121" s="100">
        <v>359</v>
      </c>
      <c r="AR121" s="100">
        <v>375</v>
      </c>
      <c r="AS121" s="100">
        <v>2005</v>
      </c>
      <c r="AW121" s="101" t="s">
        <v>288</v>
      </c>
      <c r="AX121" s="131">
        <v>160</v>
      </c>
      <c r="AY121" s="131">
        <v>20.9</v>
      </c>
      <c r="AZ121" s="132">
        <v>161</v>
      </c>
      <c r="BA121" s="108">
        <f>AVERAGE(AY120:AY127)</f>
        <v>21.15</v>
      </c>
      <c r="BB121" s="108">
        <f>STDEV(AY120:AY127)</f>
        <v>1.2432675841162624</v>
      </c>
      <c r="BC121" s="109">
        <f>COUNT(AY120:AY127)</f>
        <v>8</v>
      </c>
      <c r="BD121" s="108">
        <f>2*BB121/(BC121)^0.5</f>
        <v>0.8791229395580255</v>
      </c>
      <c r="BJ121" s="108"/>
      <c r="BP121" s="110"/>
      <c r="BQ121" s="110"/>
      <c r="BR121" s="114"/>
    </row>
    <row r="122" spans="1:70" ht="12" customHeight="1">
      <c r="A122" s="99" t="s">
        <v>342</v>
      </c>
      <c r="D122" s="102">
        <v>150</v>
      </c>
      <c r="E122" s="103" t="s">
        <v>276</v>
      </c>
      <c r="F122" s="54">
        <f>IF(D122&lt;=150.8,(D122-'[2]Stages'!$C$39)*'[2]Stages'!$H$40+'[2]Stages'!$E$39,IF(D122&lt;=155.6,(D122-'[2]Stages'!$C$40)*'[2]Stages'!$H$41+'[2]Stages'!$E$40,IF(D122&lt;=161.2,(D122-'[2]Stages'!$C$41)*'[2]Stages'!$H$42+'[2]Stages'!$E$41,IF(D122&lt;=164.7,(D122-'[2]Stages'!$C$42)*'[2]Stages'!$H$43+'[2]Stages'!$E$42,IF(D122&lt;=167.7,(D122-'[2]Stages'!$C$43)*'[2]Stages'!$H$44+'[2]Stages'!$E$43,IF(D122&lt;=171.6,(D122-'[2]Stages'!$C$44)*'[2]Stages'!$H$45+'[2]Stages'!$E$44))))))</f>
        <v>152.55415094339622</v>
      </c>
      <c r="G122" s="101" t="s">
        <v>277</v>
      </c>
      <c r="H122" s="101" t="s">
        <v>278</v>
      </c>
      <c r="I122" s="101" t="s">
        <v>343</v>
      </c>
      <c r="J122" s="101" t="s">
        <v>280</v>
      </c>
      <c r="P122" s="101" t="s">
        <v>281</v>
      </c>
      <c r="R122" s="101" t="s">
        <v>282</v>
      </c>
      <c r="W122" s="101" t="s">
        <v>327</v>
      </c>
      <c r="X122" s="101" t="s">
        <v>328</v>
      </c>
      <c r="Y122" s="101" t="s">
        <v>300</v>
      </c>
      <c r="AA122" s="101" t="s">
        <v>329</v>
      </c>
      <c r="AB122" s="160">
        <v>21.7</v>
      </c>
      <c r="AC122" s="100">
        <v>20.4</v>
      </c>
      <c r="AD122" s="100">
        <v>20.4</v>
      </c>
      <c r="AG122" s="100">
        <v>20.4</v>
      </c>
      <c r="AH122" s="146">
        <f t="shared" si="1"/>
        <v>21.3</v>
      </c>
      <c r="AM122" s="101" t="s">
        <v>287</v>
      </c>
      <c r="AN122" s="101" t="s">
        <v>243</v>
      </c>
      <c r="AO122" s="100">
        <v>216</v>
      </c>
      <c r="AQ122" s="100">
        <v>359</v>
      </c>
      <c r="AR122" s="100">
        <v>375</v>
      </c>
      <c r="AS122" s="100">
        <v>2005</v>
      </c>
      <c r="AW122" s="101" t="s">
        <v>288</v>
      </c>
      <c r="AX122" s="105">
        <v>150</v>
      </c>
      <c r="AY122" s="105">
        <v>22.8</v>
      </c>
      <c r="AZ122" s="107"/>
      <c r="BJ122" s="108"/>
      <c r="BR122" s="114"/>
    </row>
    <row r="123" spans="1:70" ht="12" customHeight="1">
      <c r="A123" s="99" t="s">
        <v>344</v>
      </c>
      <c r="D123" s="102">
        <v>150</v>
      </c>
      <c r="E123" s="103" t="s">
        <v>276</v>
      </c>
      <c r="F123" s="54">
        <f>IF(D123&lt;=150.8,(D123-'[2]Stages'!$C$39)*'[2]Stages'!$H$40+'[2]Stages'!$E$39,IF(D123&lt;=155.6,(D123-'[2]Stages'!$C$40)*'[2]Stages'!$H$41+'[2]Stages'!$E$40,IF(D123&lt;=161.2,(D123-'[2]Stages'!$C$41)*'[2]Stages'!$H$42+'[2]Stages'!$E$41,IF(D123&lt;=164.7,(D123-'[2]Stages'!$C$42)*'[2]Stages'!$H$43+'[2]Stages'!$E$42,IF(D123&lt;=167.7,(D123-'[2]Stages'!$C$43)*'[2]Stages'!$H$44+'[2]Stages'!$E$43,IF(D123&lt;=171.6,(D123-'[2]Stages'!$C$44)*'[2]Stages'!$H$45+'[2]Stages'!$E$44))))))</f>
        <v>152.55415094339622</v>
      </c>
      <c r="G123" s="101" t="s">
        <v>277</v>
      </c>
      <c r="H123" s="101" t="s">
        <v>278</v>
      </c>
      <c r="I123" s="101" t="s">
        <v>331</v>
      </c>
      <c r="J123" s="101" t="s">
        <v>320</v>
      </c>
      <c r="P123" s="101" t="s">
        <v>281</v>
      </c>
      <c r="R123" s="101" t="s">
        <v>299</v>
      </c>
      <c r="W123" s="101" t="s">
        <v>345</v>
      </c>
      <c r="X123" s="101" t="s">
        <v>315</v>
      </c>
      <c r="Y123" s="101" t="s">
        <v>316</v>
      </c>
      <c r="AA123" s="101" t="s">
        <v>346</v>
      </c>
      <c r="AB123" s="160">
        <v>21.7</v>
      </c>
      <c r="AC123" s="100">
        <v>20.5</v>
      </c>
      <c r="AD123" s="100">
        <v>20.5</v>
      </c>
      <c r="AG123" s="100">
        <v>20.5</v>
      </c>
      <c r="AH123" s="146">
        <f t="shared" si="1"/>
        <v>21.400000000000002</v>
      </c>
      <c r="AI123" s="130"/>
      <c r="AJ123" s="130"/>
      <c r="AM123" s="101" t="s">
        <v>287</v>
      </c>
      <c r="AN123" s="101" t="s">
        <v>243</v>
      </c>
      <c r="AO123" s="100">
        <v>216</v>
      </c>
      <c r="AQ123" s="100">
        <v>359</v>
      </c>
      <c r="AR123" s="100">
        <v>375</v>
      </c>
      <c r="AS123" s="100">
        <v>2005</v>
      </c>
      <c r="AW123" s="101" t="s">
        <v>288</v>
      </c>
      <c r="AX123" s="131">
        <v>160</v>
      </c>
      <c r="AY123" s="131">
        <v>20.4</v>
      </c>
      <c r="AZ123" s="132">
        <v>160</v>
      </c>
      <c r="BA123" s="108">
        <f>AVERAGE(AY123:AY126)</f>
        <v>20.675</v>
      </c>
      <c r="BB123" s="108">
        <f>STDEV(AY123:AY126)</f>
        <v>1.3400870618483471</v>
      </c>
      <c r="BC123" s="109">
        <f>COUNT(AY123:AY126)</f>
        <v>4</v>
      </c>
      <c r="BD123" s="108">
        <f>2*BB123/(BC123)^0.5</f>
        <v>1.3400870618483471</v>
      </c>
      <c r="BJ123" s="108"/>
      <c r="BR123" s="114"/>
    </row>
    <row r="124" spans="1:70" ht="12" customHeight="1">
      <c r="A124" s="99" t="s">
        <v>347</v>
      </c>
      <c r="D124" s="102">
        <v>150</v>
      </c>
      <c r="E124" s="103" t="s">
        <v>276</v>
      </c>
      <c r="F124" s="54">
        <f>IF(D124&lt;=150.8,(D124-'[2]Stages'!$C$39)*'[2]Stages'!$H$40+'[2]Stages'!$E$39,IF(D124&lt;=155.6,(D124-'[2]Stages'!$C$40)*'[2]Stages'!$H$41+'[2]Stages'!$E$40,IF(D124&lt;=161.2,(D124-'[2]Stages'!$C$41)*'[2]Stages'!$H$42+'[2]Stages'!$E$41,IF(D124&lt;=164.7,(D124-'[2]Stages'!$C$42)*'[2]Stages'!$H$43+'[2]Stages'!$E$42,IF(D124&lt;=167.7,(D124-'[2]Stages'!$C$43)*'[2]Stages'!$H$44+'[2]Stages'!$E$43,IF(D124&lt;=171.6,(D124-'[2]Stages'!$C$44)*'[2]Stages'!$H$45+'[2]Stages'!$E$44))))))</f>
        <v>152.55415094339622</v>
      </c>
      <c r="G124" s="101" t="s">
        <v>277</v>
      </c>
      <c r="H124" s="101" t="s">
        <v>278</v>
      </c>
      <c r="I124" s="101" t="s">
        <v>304</v>
      </c>
      <c r="J124" s="101" t="s">
        <v>348</v>
      </c>
      <c r="P124" s="101" t="s">
        <v>281</v>
      </c>
      <c r="R124" s="101" t="s">
        <v>282</v>
      </c>
      <c r="W124" s="101" t="s">
        <v>327</v>
      </c>
      <c r="X124" s="101" t="s">
        <v>328</v>
      </c>
      <c r="Y124" s="101" t="s">
        <v>300</v>
      </c>
      <c r="AA124" s="101" t="s">
        <v>329</v>
      </c>
      <c r="AB124" s="160">
        <v>21.7</v>
      </c>
      <c r="AC124" s="100">
        <v>20.6</v>
      </c>
      <c r="AD124" s="100">
        <v>20.6</v>
      </c>
      <c r="AG124" s="100">
        <v>20.6</v>
      </c>
      <c r="AH124" s="146">
        <f t="shared" si="1"/>
        <v>21.500000000000004</v>
      </c>
      <c r="AM124" s="101" t="s">
        <v>287</v>
      </c>
      <c r="AN124" s="101" t="s">
        <v>243</v>
      </c>
      <c r="AO124" s="100">
        <v>216</v>
      </c>
      <c r="AQ124" s="100">
        <v>359</v>
      </c>
      <c r="AR124" s="100">
        <v>375</v>
      </c>
      <c r="AS124" s="100">
        <v>2005</v>
      </c>
      <c r="AW124" s="101" t="s">
        <v>288</v>
      </c>
      <c r="AX124" s="105">
        <v>150</v>
      </c>
      <c r="AY124" s="105">
        <v>22.6</v>
      </c>
      <c r="AZ124" s="107"/>
      <c r="BJ124" s="108"/>
      <c r="BR124" s="114"/>
    </row>
    <row r="125" spans="1:70" ht="12" customHeight="1">
      <c r="A125" s="99" t="s">
        <v>349</v>
      </c>
      <c r="D125" s="102">
        <v>150</v>
      </c>
      <c r="E125" s="103" t="s">
        <v>276</v>
      </c>
      <c r="F125" s="54">
        <f>IF(D125&lt;=150.8,(D125-'[2]Stages'!$C$39)*'[2]Stages'!$H$40+'[2]Stages'!$E$39,IF(D125&lt;=155.6,(D125-'[2]Stages'!$C$40)*'[2]Stages'!$H$41+'[2]Stages'!$E$40,IF(D125&lt;=161.2,(D125-'[2]Stages'!$C$41)*'[2]Stages'!$H$42+'[2]Stages'!$E$41,IF(D125&lt;=164.7,(D125-'[2]Stages'!$C$42)*'[2]Stages'!$H$43+'[2]Stages'!$E$42,IF(D125&lt;=167.7,(D125-'[2]Stages'!$C$43)*'[2]Stages'!$H$44+'[2]Stages'!$E$43,IF(D125&lt;=171.6,(D125-'[2]Stages'!$C$44)*'[2]Stages'!$H$45+'[2]Stages'!$E$44))))))</f>
        <v>152.55415094339622</v>
      </c>
      <c r="G125" s="101" t="s">
        <v>277</v>
      </c>
      <c r="H125" s="101" t="s">
        <v>278</v>
      </c>
      <c r="I125" s="101" t="s">
        <v>350</v>
      </c>
      <c r="J125" s="101" t="s">
        <v>351</v>
      </c>
      <c r="P125" s="101" t="s">
        <v>281</v>
      </c>
      <c r="R125" s="101" t="s">
        <v>299</v>
      </c>
      <c r="W125" s="101" t="s">
        <v>327</v>
      </c>
      <c r="X125" s="101" t="s">
        <v>339</v>
      </c>
      <c r="Y125" s="101" t="s">
        <v>352</v>
      </c>
      <c r="AA125" s="101" t="s">
        <v>353</v>
      </c>
      <c r="AB125" s="160">
        <v>21.7</v>
      </c>
      <c r="AC125" s="100">
        <v>20.7</v>
      </c>
      <c r="AD125" s="100">
        <v>20.7</v>
      </c>
      <c r="AG125" s="100">
        <v>20.7</v>
      </c>
      <c r="AH125" s="146">
        <f t="shared" si="1"/>
        <v>21.6</v>
      </c>
      <c r="AM125" s="101" t="s">
        <v>287</v>
      </c>
      <c r="AN125" s="101" t="s">
        <v>243</v>
      </c>
      <c r="AO125" s="100">
        <v>216</v>
      </c>
      <c r="AQ125" s="100">
        <v>359</v>
      </c>
      <c r="AR125" s="100">
        <v>375</v>
      </c>
      <c r="AS125" s="100">
        <v>2005</v>
      </c>
      <c r="AW125" s="101" t="s">
        <v>288</v>
      </c>
      <c r="AX125" s="105">
        <v>151</v>
      </c>
      <c r="AY125" s="105">
        <v>20.2</v>
      </c>
      <c r="AZ125" s="107"/>
      <c r="BJ125" s="108"/>
      <c r="BR125" s="114"/>
    </row>
    <row r="126" spans="1:70" ht="12" customHeight="1">
      <c r="A126" s="99" t="s">
        <v>354</v>
      </c>
      <c r="D126" s="102">
        <v>150</v>
      </c>
      <c r="E126" s="103" t="s">
        <v>276</v>
      </c>
      <c r="F126" s="54">
        <f>IF(D126&lt;=150.8,(D126-'[2]Stages'!$C$39)*'[2]Stages'!$H$40+'[2]Stages'!$E$39,IF(D126&lt;=155.6,(D126-'[2]Stages'!$C$40)*'[2]Stages'!$H$41+'[2]Stages'!$E$40,IF(D126&lt;=161.2,(D126-'[2]Stages'!$C$41)*'[2]Stages'!$H$42+'[2]Stages'!$E$41,IF(D126&lt;=164.7,(D126-'[2]Stages'!$C$42)*'[2]Stages'!$H$43+'[2]Stages'!$E$42,IF(D126&lt;=167.7,(D126-'[2]Stages'!$C$43)*'[2]Stages'!$H$44+'[2]Stages'!$E$43,IF(D126&lt;=171.6,(D126-'[2]Stages'!$C$44)*'[2]Stages'!$H$45+'[2]Stages'!$E$44))))))</f>
        <v>152.55415094339622</v>
      </c>
      <c r="G126" s="101" t="s">
        <v>277</v>
      </c>
      <c r="H126" s="101" t="s">
        <v>278</v>
      </c>
      <c r="I126" s="101" t="s">
        <v>319</v>
      </c>
      <c r="J126" s="101" t="s">
        <v>291</v>
      </c>
      <c r="P126" s="101" t="s">
        <v>281</v>
      </c>
      <c r="R126" s="101" t="s">
        <v>321</v>
      </c>
      <c r="W126" s="101" t="s">
        <v>355</v>
      </c>
      <c r="X126" s="101" t="s">
        <v>339</v>
      </c>
      <c r="Y126" s="101" t="s">
        <v>300</v>
      </c>
      <c r="AA126" s="101" t="s">
        <v>302</v>
      </c>
      <c r="AB126" s="160">
        <v>21.7</v>
      </c>
      <c r="AC126" s="100">
        <v>20.8</v>
      </c>
      <c r="AD126" s="100">
        <v>20.8</v>
      </c>
      <c r="AG126" s="100">
        <v>20.8</v>
      </c>
      <c r="AH126" s="146">
        <f t="shared" si="1"/>
        <v>21.700000000000003</v>
      </c>
      <c r="AI126" s="130"/>
      <c r="AJ126" s="130"/>
      <c r="AM126" s="101" t="s">
        <v>287</v>
      </c>
      <c r="AN126" s="101" t="s">
        <v>243</v>
      </c>
      <c r="AO126" s="100">
        <v>216</v>
      </c>
      <c r="AQ126" s="100">
        <v>359</v>
      </c>
      <c r="AR126" s="100">
        <v>375</v>
      </c>
      <c r="AS126" s="100">
        <v>2005</v>
      </c>
      <c r="AW126" s="101" t="s">
        <v>288</v>
      </c>
      <c r="AX126" s="131">
        <v>162</v>
      </c>
      <c r="AY126" s="131">
        <v>19.5</v>
      </c>
      <c r="AZ126" s="132">
        <v>164</v>
      </c>
      <c r="BA126" s="108">
        <f>AVERAGE(AY131:AY157)</f>
        <v>19.82307692307692</v>
      </c>
      <c r="BB126" s="108">
        <f>STDEV(AX131:AX157)</f>
        <v>31.37807089885119</v>
      </c>
      <c r="BC126" s="109">
        <f>COUNT(AY131:AY157)</f>
        <v>26</v>
      </c>
      <c r="BD126" s="108">
        <f>2*BB126/(BC126)^0.5</f>
        <v>12.30749198554924</v>
      </c>
      <c r="BP126" s="110"/>
      <c r="BQ126" s="110"/>
      <c r="BR126" s="114"/>
    </row>
    <row r="127" spans="1:70" ht="12" customHeight="1">
      <c r="A127" s="99" t="s">
        <v>356</v>
      </c>
      <c r="D127" s="102">
        <v>150</v>
      </c>
      <c r="E127" s="103" t="s">
        <v>276</v>
      </c>
      <c r="F127" s="54">
        <f>IF(D127&lt;=150.8,(D127-'[2]Stages'!$C$39)*'[2]Stages'!$H$40+'[2]Stages'!$E$39,IF(D127&lt;=155.6,(D127-'[2]Stages'!$C$40)*'[2]Stages'!$H$41+'[2]Stages'!$E$40,IF(D127&lt;=161.2,(D127-'[2]Stages'!$C$41)*'[2]Stages'!$H$42+'[2]Stages'!$E$41,IF(D127&lt;=164.7,(D127-'[2]Stages'!$C$42)*'[2]Stages'!$H$43+'[2]Stages'!$E$42,IF(D127&lt;=167.7,(D127-'[2]Stages'!$C$43)*'[2]Stages'!$H$44+'[2]Stages'!$E$43,IF(D127&lt;=171.6,(D127-'[2]Stages'!$C$44)*'[2]Stages'!$H$45+'[2]Stages'!$E$44))))))</f>
        <v>152.55415094339622</v>
      </c>
      <c r="G127" s="101" t="s">
        <v>277</v>
      </c>
      <c r="H127" s="101" t="s">
        <v>278</v>
      </c>
      <c r="I127" s="101" t="s">
        <v>319</v>
      </c>
      <c r="J127" s="101" t="s">
        <v>320</v>
      </c>
      <c r="P127" s="101" t="s">
        <v>281</v>
      </c>
      <c r="R127" s="101" t="s">
        <v>357</v>
      </c>
      <c r="W127" s="101" t="s">
        <v>355</v>
      </c>
      <c r="X127" s="101" t="s">
        <v>339</v>
      </c>
      <c r="Y127" s="101" t="s">
        <v>352</v>
      </c>
      <c r="AA127" s="101" t="s">
        <v>358</v>
      </c>
      <c r="AB127" s="160">
        <v>21.7</v>
      </c>
      <c r="AC127" s="100">
        <v>21</v>
      </c>
      <c r="AD127" s="100">
        <v>21</v>
      </c>
      <c r="AG127" s="100">
        <v>21</v>
      </c>
      <c r="AH127" s="146">
        <f t="shared" si="1"/>
        <v>21.900000000000002</v>
      </c>
      <c r="AI127" s="130"/>
      <c r="AJ127" s="130"/>
      <c r="AM127" s="101" t="s">
        <v>287</v>
      </c>
      <c r="AN127" s="101" t="s">
        <v>243</v>
      </c>
      <c r="AO127" s="100">
        <v>216</v>
      </c>
      <c r="AQ127" s="100">
        <v>359</v>
      </c>
      <c r="AR127" s="100">
        <v>375</v>
      </c>
      <c r="AS127" s="100">
        <v>2005</v>
      </c>
      <c r="AW127" s="101" t="s">
        <v>288</v>
      </c>
      <c r="AX127" s="131">
        <v>161</v>
      </c>
      <c r="AY127" s="131">
        <v>20.5</v>
      </c>
      <c r="AZ127" s="132">
        <v>163</v>
      </c>
      <c r="BA127" s="108">
        <f>AVERAGE(AY128:AY152)</f>
        <v>19.907999999999998</v>
      </c>
      <c r="BB127" s="108">
        <f>STDEV(AY128:AY152)</f>
        <v>1.066895808721108</v>
      </c>
      <c r="BC127" s="109">
        <f>COUNT(AY128:AY152)</f>
        <v>25</v>
      </c>
      <c r="BD127" s="108">
        <f>2*BB127/(BC127)^0.5</f>
        <v>0.4267583234884432</v>
      </c>
      <c r="BJ127" s="108"/>
      <c r="BP127" s="110"/>
      <c r="BQ127" s="110"/>
      <c r="BR127" s="114"/>
    </row>
    <row r="128" spans="1:70" ht="12" customHeight="1">
      <c r="A128" s="99" t="s">
        <v>359</v>
      </c>
      <c r="D128" s="102">
        <v>150</v>
      </c>
      <c r="E128" s="103" t="s">
        <v>276</v>
      </c>
      <c r="F128" s="54">
        <f>IF(D128&lt;=150.8,(D128-'[2]Stages'!$C$39)*'[2]Stages'!$H$40+'[2]Stages'!$E$39,IF(D128&lt;=155.6,(D128-'[2]Stages'!$C$40)*'[2]Stages'!$H$41+'[2]Stages'!$E$40,IF(D128&lt;=161.2,(D128-'[2]Stages'!$C$41)*'[2]Stages'!$H$42+'[2]Stages'!$E$41,IF(D128&lt;=164.7,(D128-'[2]Stages'!$C$42)*'[2]Stages'!$H$43+'[2]Stages'!$E$42,IF(D128&lt;=167.7,(D128-'[2]Stages'!$C$43)*'[2]Stages'!$H$44+'[2]Stages'!$E$43,IF(D128&lt;=171.6,(D128-'[2]Stages'!$C$44)*'[2]Stages'!$H$45+'[2]Stages'!$E$44))))))</f>
        <v>152.55415094339622</v>
      </c>
      <c r="G128" s="101" t="s">
        <v>277</v>
      </c>
      <c r="H128" s="101" t="s">
        <v>278</v>
      </c>
      <c r="I128" s="101" t="s">
        <v>360</v>
      </c>
      <c r="J128" s="101" t="s">
        <v>351</v>
      </c>
      <c r="P128" s="101" t="s">
        <v>281</v>
      </c>
      <c r="R128" s="101" t="s">
        <v>321</v>
      </c>
      <c r="W128" s="101" t="s">
        <v>345</v>
      </c>
      <c r="X128" s="101" t="s">
        <v>335</v>
      </c>
      <c r="Y128" s="101" t="s">
        <v>316</v>
      </c>
      <c r="AA128" s="101" t="s">
        <v>310</v>
      </c>
      <c r="AB128" s="160">
        <v>21.7</v>
      </c>
      <c r="AC128" s="100">
        <v>21</v>
      </c>
      <c r="AD128" s="100">
        <v>21</v>
      </c>
      <c r="AG128" s="100">
        <v>21</v>
      </c>
      <c r="AH128" s="146">
        <f t="shared" si="1"/>
        <v>21.900000000000002</v>
      </c>
      <c r="AM128" s="101" t="s">
        <v>287</v>
      </c>
      <c r="AN128" s="101" t="s">
        <v>243</v>
      </c>
      <c r="AO128" s="100">
        <v>216</v>
      </c>
      <c r="AQ128" s="100">
        <v>359</v>
      </c>
      <c r="AR128" s="100">
        <v>375</v>
      </c>
      <c r="AS128" s="100">
        <v>2005</v>
      </c>
      <c r="AW128" s="101" t="s">
        <v>288</v>
      </c>
      <c r="AX128" s="105">
        <v>162</v>
      </c>
      <c r="AY128" s="105">
        <v>20</v>
      </c>
      <c r="AZ128" s="107"/>
      <c r="BP128" s="110"/>
      <c r="BQ128" s="110"/>
      <c r="BR128" s="114"/>
    </row>
    <row r="129" spans="1:70" ht="12" customHeight="1">
      <c r="A129" s="99" t="s">
        <v>361</v>
      </c>
      <c r="D129" s="102">
        <v>150</v>
      </c>
      <c r="E129" s="103" t="s">
        <v>276</v>
      </c>
      <c r="F129" s="54">
        <f>IF(D129&lt;=150.8,(D129-'[2]Stages'!$C$39)*'[2]Stages'!$H$40+'[2]Stages'!$E$39,IF(D129&lt;=155.6,(D129-'[2]Stages'!$C$40)*'[2]Stages'!$H$41+'[2]Stages'!$E$40,IF(D129&lt;=161.2,(D129-'[2]Stages'!$C$41)*'[2]Stages'!$H$42+'[2]Stages'!$E$41,IF(D129&lt;=164.7,(D129-'[2]Stages'!$C$42)*'[2]Stages'!$H$43+'[2]Stages'!$E$42,IF(D129&lt;=167.7,(D129-'[2]Stages'!$C$43)*'[2]Stages'!$H$44+'[2]Stages'!$E$43,IF(D129&lt;=171.6,(D129-'[2]Stages'!$C$44)*'[2]Stages'!$H$45+'[2]Stages'!$E$44))))))</f>
        <v>152.55415094339622</v>
      </c>
      <c r="G129" s="101" t="s">
        <v>277</v>
      </c>
      <c r="H129" s="101" t="s">
        <v>278</v>
      </c>
      <c r="I129" s="101" t="s">
        <v>298</v>
      </c>
      <c r="J129" s="101" t="s">
        <v>291</v>
      </c>
      <c r="P129" s="101" t="s">
        <v>362</v>
      </c>
      <c r="R129" s="101" t="s">
        <v>363</v>
      </c>
      <c r="W129" s="101" t="s">
        <v>345</v>
      </c>
      <c r="X129" s="101" t="s">
        <v>315</v>
      </c>
      <c r="Y129" s="101" t="s">
        <v>316</v>
      </c>
      <c r="AA129" s="101" t="s">
        <v>310</v>
      </c>
      <c r="AB129" s="160">
        <v>21.7</v>
      </c>
      <c r="AC129" s="100">
        <v>21.1</v>
      </c>
      <c r="AD129" s="100">
        <v>21.1</v>
      </c>
      <c r="AG129" s="100">
        <v>21.1</v>
      </c>
      <c r="AH129" s="146">
        <f t="shared" si="1"/>
        <v>22.000000000000004</v>
      </c>
      <c r="AM129" s="101" t="s">
        <v>287</v>
      </c>
      <c r="AN129" s="101" t="s">
        <v>243</v>
      </c>
      <c r="AO129" s="100">
        <v>216</v>
      </c>
      <c r="AQ129" s="100">
        <v>359</v>
      </c>
      <c r="AR129" s="100">
        <v>375</v>
      </c>
      <c r="AS129" s="100">
        <v>2005</v>
      </c>
      <c r="AW129" s="101" t="s">
        <v>288</v>
      </c>
      <c r="AX129" s="105">
        <v>150</v>
      </c>
      <c r="AY129" s="105">
        <v>21.3</v>
      </c>
      <c r="AZ129" s="107"/>
      <c r="BJ129" s="108"/>
      <c r="BR129" s="114"/>
    </row>
    <row r="130" spans="1:70" ht="12" customHeight="1">
      <c r="A130" s="99" t="s">
        <v>364</v>
      </c>
      <c r="D130" s="102">
        <v>150</v>
      </c>
      <c r="E130" s="103" t="s">
        <v>276</v>
      </c>
      <c r="F130" s="54">
        <f>IF(D130&lt;=150.8,(D130-'[2]Stages'!$C$39)*'[2]Stages'!$H$40+'[2]Stages'!$E$39,IF(D130&lt;=155.6,(D130-'[2]Stages'!$C$40)*'[2]Stages'!$H$41+'[2]Stages'!$E$40,IF(D130&lt;=161.2,(D130-'[2]Stages'!$C$41)*'[2]Stages'!$H$42+'[2]Stages'!$E$41,IF(D130&lt;=164.7,(D130-'[2]Stages'!$C$42)*'[2]Stages'!$H$43+'[2]Stages'!$E$42,IF(D130&lt;=167.7,(D130-'[2]Stages'!$C$43)*'[2]Stages'!$H$44+'[2]Stages'!$E$43,IF(D130&lt;=171.6,(D130-'[2]Stages'!$C$44)*'[2]Stages'!$H$45+'[2]Stages'!$E$44))))))</f>
        <v>152.55415094339622</v>
      </c>
      <c r="G130" s="101" t="s">
        <v>277</v>
      </c>
      <c r="H130" s="101" t="s">
        <v>278</v>
      </c>
      <c r="I130" s="101" t="s">
        <v>298</v>
      </c>
      <c r="J130" s="101" t="s">
        <v>291</v>
      </c>
      <c r="P130" s="101" t="s">
        <v>362</v>
      </c>
      <c r="R130" s="101" t="s">
        <v>365</v>
      </c>
      <c r="W130" s="101" t="s">
        <v>328</v>
      </c>
      <c r="X130" s="101" t="s">
        <v>339</v>
      </c>
      <c r="Y130" s="101" t="s">
        <v>300</v>
      </c>
      <c r="AA130" s="101" t="s">
        <v>310</v>
      </c>
      <c r="AB130" s="160">
        <v>21.7</v>
      </c>
      <c r="AC130" s="100">
        <v>21.3</v>
      </c>
      <c r="AD130" s="100">
        <v>21.3</v>
      </c>
      <c r="AG130" s="100">
        <v>21.3</v>
      </c>
      <c r="AH130" s="146">
        <f t="shared" si="1"/>
        <v>22.200000000000003</v>
      </c>
      <c r="AM130" s="101" t="s">
        <v>287</v>
      </c>
      <c r="AN130" s="101" t="s">
        <v>243</v>
      </c>
      <c r="AO130" s="100">
        <v>216</v>
      </c>
      <c r="AQ130" s="100">
        <v>359</v>
      </c>
      <c r="AR130" s="100">
        <v>375</v>
      </c>
      <c r="AS130" s="100">
        <v>2005</v>
      </c>
      <c r="AW130" s="101" t="s">
        <v>288</v>
      </c>
      <c r="AX130" s="105">
        <v>150</v>
      </c>
      <c r="AY130" s="105">
        <v>20.8</v>
      </c>
      <c r="AZ130" s="107"/>
      <c r="BJ130" s="108"/>
      <c r="BR130" s="114"/>
    </row>
    <row r="131" spans="1:70" ht="12" customHeight="1">
      <c r="A131" s="99" t="s">
        <v>366</v>
      </c>
      <c r="D131" s="102">
        <v>150</v>
      </c>
      <c r="E131" s="103" t="s">
        <v>276</v>
      </c>
      <c r="F131" s="54">
        <f>IF(D131&lt;=150.8,(D131-'[2]Stages'!$C$39)*'[2]Stages'!$H$40+'[2]Stages'!$E$39,IF(D131&lt;=155.6,(D131-'[2]Stages'!$C$40)*'[2]Stages'!$H$41+'[2]Stages'!$E$40,IF(D131&lt;=161.2,(D131-'[2]Stages'!$C$41)*'[2]Stages'!$H$42+'[2]Stages'!$E$41,IF(D131&lt;=164.7,(D131-'[2]Stages'!$C$42)*'[2]Stages'!$H$43+'[2]Stages'!$E$42,IF(D131&lt;=167.7,(D131-'[2]Stages'!$C$43)*'[2]Stages'!$H$44+'[2]Stages'!$E$43,IF(D131&lt;=171.6,(D131-'[2]Stages'!$C$44)*'[2]Stages'!$H$45+'[2]Stages'!$E$44))))))</f>
        <v>152.55415094339622</v>
      </c>
      <c r="G131" s="101" t="s">
        <v>277</v>
      </c>
      <c r="H131" s="101" t="s">
        <v>278</v>
      </c>
      <c r="I131" s="101" t="s">
        <v>319</v>
      </c>
      <c r="J131" s="101" t="s">
        <v>291</v>
      </c>
      <c r="P131" s="101" t="s">
        <v>281</v>
      </c>
      <c r="R131" s="101" t="s">
        <v>321</v>
      </c>
      <c r="W131" s="101" t="s">
        <v>345</v>
      </c>
      <c r="X131" s="101" t="s">
        <v>335</v>
      </c>
      <c r="Y131" s="101" t="s">
        <v>316</v>
      </c>
      <c r="AA131" s="101" t="s">
        <v>317</v>
      </c>
      <c r="AB131" s="160">
        <v>21.7</v>
      </c>
      <c r="AC131" s="100">
        <v>21.3</v>
      </c>
      <c r="AD131" s="100">
        <v>21.3</v>
      </c>
      <c r="AG131" s="100">
        <v>21.3</v>
      </c>
      <c r="AH131" s="146">
        <f t="shared" si="1"/>
        <v>22.200000000000003</v>
      </c>
      <c r="AM131" s="101" t="s">
        <v>287</v>
      </c>
      <c r="AN131" s="101" t="s">
        <v>243</v>
      </c>
      <c r="AO131" s="100">
        <v>216</v>
      </c>
      <c r="AQ131" s="100">
        <v>359</v>
      </c>
      <c r="AR131" s="100">
        <v>375</v>
      </c>
      <c r="AS131" s="100">
        <v>2005</v>
      </c>
      <c r="AW131" s="101" t="s">
        <v>288</v>
      </c>
      <c r="AX131" s="105">
        <v>162</v>
      </c>
      <c r="AY131" s="105">
        <v>18.8</v>
      </c>
      <c r="AZ131" s="107"/>
      <c r="BP131" s="110"/>
      <c r="BQ131" s="110"/>
      <c r="BR131" s="114"/>
    </row>
    <row r="132" spans="1:70" ht="12" customHeight="1">
      <c r="A132" s="99" t="s">
        <v>367</v>
      </c>
      <c r="D132" s="102">
        <v>150</v>
      </c>
      <c r="E132" s="103" t="s">
        <v>276</v>
      </c>
      <c r="F132" s="54">
        <f>IF(D132&lt;=150.8,(D132-'[2]Stages'!$C$39)*'[2]Stages'!$H$40+'[2]Stages'!$E$39,IF(D132&lt;=155.6,(D132-'[2]Stages'!$C$40)*'[2]Stages'!$H$41+'[2]Stages'!$E$40,IF(D132&lt;=161.2,(D132-'[2]Stages'!$C$41)*'[2]Stages'!$H$42+'[2]Stages'!$E$41,IF(D132&lt;=164.7,(D132-'[2]Stages'!$C$42)*'[2]Stages'!$H$43+'[2]Stages'!$E$42,IF(D132&lt;=167.7,(D132-'[2]Stages'!$C$43)*'[2]Stages'!$H$44+'[2]Stages'!$E$43,IF(D132&lt;=171.6,(D132-'[2]Stages'!$C$44)*'[2]Stages'!$H$45+'[2]Stages'!$E$44))))))</f>
        <v>152.55415094339622</v>
      </c>
      <c r="G132" s="101" t="s">
        <v>277</v>
      </c>
      <c r="H132" s="101" t="s">
        <v>278</v>
      </c>
      <c r="I132" s="101" t="s">
        <v>290</v>
      </c>
      <c r="J132" s="101" t="s">
        <v>291</v>
      </c>
      <c r="P132" s="101" t="s">
        <v>281</v>
      </c>
      <c r="R132" s="101" t="s">
        <v>368</v>
      </c>
      <c r="W132" s="101" t="s">
        <v>369</v>
      </c>
      <c r="X132" s="101" t="s">
        <v>370</v>
      </c>
      <c r="Y132" s="101" t="s">
        <v>285</v>
      </c>
      <c r="AA132" s="101" t="s">
        <v>371</v>
      </c>
      <c r="AB132" s="160">
        <v>21.7</v>
      </c>
      <c r="AC132" s="100">
        <v>21.4</v>
      </c>
      <c r="AD132" s="100">
        <v>21.4</v>
      </c>
      <c r="AG132" s="100">
        <v>21.4</v>
      </c>
      <c r="AH132" s="146">
        <f t="shared" si="1"/>
        <v>22.3</v>
      </c>
      <c r="AM132" s="101" t="s">
        <v>287</v>
      </c>
      <c r="AN132" s="101" t="s">
        <v>243</v>
      </c>
      <c r="AO132" s="100">
        <v>216</v>
      </c>
      <c r="AQ132" s="100">
        <v>359</v>
      </c>
      <c r="AR132" s="100">
        <v>375</v>
      </c>
      <c r="AS132" s="100">
        <v>2005</v>
      </c>
      <c r="AW132" s="101" t="s">
        <v>288</v>
      </c>
      <c r="AX132" s="105">
        <v>162</v>
      </c>
      <c r="AY132" s="105">
        <v>19.6</v>
      </c>
      <c r="AZ132" s="107"/>
      <c r="BP132" s="110"/>
      <c r="BQ132" s="110"/>
      <c r="BR132" s="114"/>
    </row>
    <row r="133" spans="1:70" ht="12" customHeight="1">
      <c r="A133" s="99" t="s">
        <v>372</v>
      </c>
      <c r="D133" s="102">
        <v>150</v>
      </c>
      <c r="E133" s="103" t="s">
        <v>276</v>
      </c>
      <c r="F133" s="54">
        <f>IF(D133&lt;=150.8,(D133-'[2]Stages'!$C$39)*'[2]Stages'!$H$40+'[2]Stages'!$E$39,IF(D133&lt;=155.6,(D133-'[2]Stages'!$C$40)*'[2]Stages'!$H$41+'[2]Stages'!$E$40,IF(D133&lt;=161.2,(D133-'[2]Stages'!$C$41)*'[2]Stages'!$H$42+'[2]Stages'!$E$41,IF(D133&lt;=164.7,(D133-'[2]Stages'!$C$42)*'[2]Stages'!$H$43+'[2]Stages'!$E$42,IF(D133&lt;=167.7,(D133-'[2]Stages'!$C$43)*'[2]Stages'!$H$44+'[2]Stages'!$E$43,IF(D133&lt;=171.6,(D133-'[2]Stages'!$C$44)*'[2]Stages'!$H$45+'[2]Stages'!$E$44))))))</f>
        <v>152.55415094339622</v>
      </c>
      <c r="G133" s="101" t="s">
        <v>277</v>
      </c>
      <c r="H133" s="101" t="s">
        <v>278</v>
      </c>
      <c r="I133" s="101" t="s">
        <v>298</v>
      </c>
      <c r="J133" s="101" t="s">
        <v>291</v>
      </c>
      <c r="P133" s="101" t="s">
        <v>362</v>
      </c>
      <c r="R133" s="101" t="s">
        <v>373</v>
      </c>
      <c r="W133" s="101" t="s">
        <v>327</v>
      </c>
      <c r="X133" s="101" t="s">
        <v>339</v>
      </c>
      <c r="Y133" s="101" t="s">
        <v>300</v>
      </c>
      <c r="AA133" s="101" t="s">
        <v>302</v>
      </c>
      <c r="AB133" s="160">
        <v>21.7</v>
      </c>
      <c r="AC133" s="100">
        <v>21.5</v>
      </c>
      <c r="AD133" s="100">
        <v>21.5</v>
      </c>
      <c r="AG133" s="100">
        <v>21.5</v>
      </c>
      <c r="AH133" s="146">
        <f t="shared" si="1"/>
        <v>22.400000000000002</v>
      </c>
      <c r="AM133" s="101" t="s">
        <v>287</v>
      </c>
      <c r="AN133" s="101" t="s">
        <v>243</v>
      </c>
      <c r="AO133" s="100">
        <v>216</v>
      </c>
      <c r="AQ133" s="100">
        <v>359</v>
      </c>
      <c r="AR133" s="100">
        <v>375</v>
      </c>
      <c r="AS133" s="100">
        <v>2005</v>
      </c>
      <c r="AW133" s="101" t="s">
        <v>288</v>
      </c>
      <c r="AX133" s="105">
        <v>150</v>
      </c>
      <c r="AY133" s="105">
        <v>20.3</v>
      </c>
      <c r="AZ133" s="107"/>
      <c r="BR133" s="114"/>
    </row>
    <row r="134" spans="1:70" ht="12" customHeight="1">
      <c r="A134" s="99" t="s">
        <v>374</v>
      </c>
      <c r="D134" s="102">
        <v>150</v>
      </c>
      <c r="E134" s="103" t="s">
        <v>276</v>
      </c>
      <c r="F134" s="54">
        <f>IF(D134&lt;=150.8,(D134-'[2]Stages'!$C$39)*'[2]Stages'!$H$40+'[2]Stages'!$E$39,IF(D134&lt;=155.6,(D134-'[2]Stages'!$C$40)*'[2]Stages'!$H$41+'[2]Stages'!$E$40,IF(D134&lt;=161.2,(D134-'[2]Stages'!$C$41)*'[2]Stages'!$H$42+'[2]Stages'!$E$41,IF(D134&lt;=164.7,(D134-'[2]Stages'!$C$42)*'[2]Stages'!$H$43+'[2]Stages'!$E$42,IF(D134&lt;=167.7,(D134-'[2]Stages'!$C$43)*'[2]Stages'!$H$44+'[2]Stages'!$E$43,IF(D134&lt;=171.6,(D134-'[2]Stages'!$C$44)*'[2]Stages'!$H$45+'[2]Stages'!$E$44))))))</f>
        <v>152.55415094339622</v>
      </c>
      <c r="G134" s="101" t="s">
        <v>277</v>
      </c>
      <c r="H134" s="101" t="s">
        <v>278</v>
      </c>
      <c r="I134" s="101" t="s">
        <v>298</v>
      </c>
      <c r="J134" s="101" t="s">
        <v>320</v>
      </c>
      <c r="P134" s="101" t="s">
        <v>362</v>
      </c>
      <c r="R134" s="101" t="s">
        <v>365</v>
      </c>
      <c r="W134" s="101" t="s">
        <v>375</v>
      </c>
      <c r="X134" s="101" t="s">
        <v>370</v>
      </c>
      <c r="Y134" s="101" t="s">
        <v>285</v>
      </c>
      <c r="AA134" s="101" t="s">
        <v>286</v>
      </c>
      <c r="AB134" s="160">
        <v>21.7</v>
      </c>
      <c r="AC134" s="100">
        <v>21.6</v>
      </c>
      <c r="AD134" s="100">
        <v>21.6</v>
      </c>
      <c r="AG134" s="100">
        <v>21.6</v>
      </c>
      <c r="AH134" s="146">
        <f t="shared" si="1"/>
        <v>22.500000000000004</v>
      </c>
      <c r="AM134" s="101" t="s">
        <v>287</v>
      </c>
      <c r="AN134" s="101" t="s">
        <v>243</v>
      </c>
      <c r="AO134" s="100">
        <v>216</v>
      </c>
      <c r="AQ134" s="100">
        <v>359</v>
      </c>
      <c r="AR134" s="100">
        <v>375</v>
      </c>
      <c r="AS134" s="100">
        <v>2005</v>
      </c>
      <c r="AW134" s="101" t="s">
        <v>288</v>
      </c>
      <c r="AX134" s="105">
        <v>150</v>
      </c>
      <c r="AY134" s="105">
        <v>21.4</v>
      </c>
      <c r="AZ134" s="107"/>
      <c r="BJ134" s="108"/>
      <c r="BR134" s="114"/>
    </row>
    <row r="135" spans="1:70" ht="12" customHeight="1">
      <c r="A135" s="99" t="s">
        <v>376</v>
      </c>
      <c r="D135" s="102">
        <v>150</v>
      </c>
      <c r="E135" s="103" t="s">
        <v>276</v>
      </c>
      <c r="F135" s="54">
        <f>IF(D135&lt;=150.8,(D135-'[2]Stages'!$C$39)*'[2]Stages'!$H$40+'[2]Stages'!$E$39,IF(D135&lt;=155.6,(D135-'[2]Stages'!$C$40)*'[2]Stages'!$H$41+'[2]Stages'!$E$40,IF(D135&lt;=161.2,(D135-'[2]Stages'!$C$41)*'[2]Stages'!$H$42+'[2]Stages'!$E$41,IF(D135&lt;=164.7,(D135-'[2]Stages'!$C$42)*'[2]Stages'!$H$43+'[2]Stages'!$E$42,IF(D135&lt;=167.7,(D135-'[2]Stages'!$C$43)*'[2]Stages'!$H$44+'[2]Stages'!$E$43,IF(D135&lt;=171.6,(D135-'[2]Stages'!$C$44)*'[2]Stages'!$H$45+'[2]Stages'!$E$44))))))</f>
        <v>152.55415094339622</v>
      </c>
      <c r="G135" s="101" t="s">
        <v>277</v>
      </c>
      <c r="H135" s="101" t="s">
        <v>278</v>
      </c>
      <c r="I135" s="101" t="s">
        <v>298</v>
      </c>
      <c r="J135" s="101" t="s">
        <v>291</v>
      </c>
      <c r="P135" s="101" t="s">
        <v>362</v>
      </c>
      <c r="R135" s="101" t="s">
        <v>363</v>
      </c>
      <c r="W135" s="101" t="s">
        <v>327</v>
      </c>
      <c r="X135" s="101" t="s">
        <v>377</v>
      </c>
      <c r="Y135" s="101" t="s">
        <v>309</v>
      </c>
      <c r="AA135" s="101" t="s">
        <v>302</v>
      </c>
      <c r="AB135" s="160">
        <v>21.7</v>
      </c>
      <c r="AC135" s="100">
        <v>21.7</v>
      </c>
      <c r="AD135" s="100">
        <v>21.7</v>
      </c>
      <c r="AG135" s="100">
        <v>21.7</v>
      </c>
      <c r="AH135" s="146">
        <f t="shared" si="1"/>
        <v>22.6</v>
      </c>
      <c r="AM135" s="101" t="s">
        <v>287</v>
      </c>
      <c r="AN135" s="101" t="s">
        <v>243</v>
      </c>
      <c r="AO135" s="100">
        <v>216</v>
      </c>
      <c r="AQ135" s="100">
        <v>359</v>
      </c>
      <c r="AR135" s="100">
        <v>375</v>
      </c>
      <c r="AS135" s="100">
        <v>2005</v>
      </c>
      <c r="AW135" s="101" t="s">
        <v>288</v>
      </c>
      <c r="AX135" s="105">
        <v>150</v>
      </c>
      <c r="AY135" s="105">
        <v>20.5</v>
      </c>
      <c r="AZ135" s="107"/>
      <c r="BJ135" s="108"/>
      <c r="BR135" s="114"/>
    </row>
    <row r="136" spans="1:70" ht="12" customHeight="1">
      <c r="A136" s="99" t="s">
        <v>378</v>
      </c>
      <c r="D136" s="102">
        <v>150</v>
      </c>
      <c r="E136" s="103" t="s">
        <v>276</v>
      </c>
      <c r="F136" s="54">
        <f>IF(D136&lt;=150.8,(D136-'[2]Stages'!$C$39)*'[2]Stages'!$H$40+'[2]Stages'!$E$39,IF(D136&lt;=155.6,(D136-'[2]Stages'!$C$40)*'[2]Stages'!$H$41+'[2]Stages'!$E$40,IF(D136&lt;=161.2,(D136-'[2]Stages'!$C$41)*'[2]Stages'!$H$42+'[2]Stages'!$E$41,IF(D136&lt;=164.7,(D136-'[2]Stages'!$C$42)*'[2]Stages'!$H$43+'[2]Stages'!$E$42,IF(D136&lt;=167.7,(D136-'[2]Stages'!$C$43)*'[2]Stages'!$H$44+'[2]Stages'!$E$43,IF(D136&lt;=171.6,(D136-'[2]Stages'!$C$44)*'[2]Stages'!$H$45+'[2]Stages'!$E$44))))))</f>
        <v>152.55415094339622</v>
      </c>
      <c r="G136" s="101" t="s">
        <v>277</v>
      </c>
      <c r="H136" s="101" t="s">
        <v>278</v>
      </c>
      <c r="I136" s="101" t="s">
        <v>298</v>
      </c>
      <c r="J136" s="101" t="s">
        <v>320</v>
      </c>
      <c r="P136" s="101" t="s">
        <v>281</v>
      </c>
      <c r="R136" s="101" t="s">
        <v>299</v>
      </c>
      <c r="W136" s="101" t="s">
        <v>345</v>
      </c>
      <c r="X136" s="101" t="s">
        <v>335</v>
      </c>
      <c r="Y136" s="101" t="s">
        <v>316</v>
      </c>
      <c r="AA136" s="101" t="s">
        <v>379</v>
      </c>
      <c r="AB136" s="160">
        <v>21.7</v>
      </c>
      <c r="AC136" s="100">
        <v>21.7</v>
      </c>
      <c r="AD136" s="100">
        <v>21.7</v>
      </c>
      <c r="AG136" s="100">
        <v>21.7</v>
      </c>
      <c r="AH136" s="146">
        <f t="shared" si="1"/>
        <v>22.6</v>
      </c>
      <c r="AI136" s="130"/>
      <c r="AJ136" s="130"/>
      <c r="AM136" s="101" t="s">
        <v>287</v>
      </c>
      <c r="AN136" s="101" t="s">
        <v>243</v>
      </c>
      <c r="AO136" s="100">
        <v>216</v>
      </c>
      <c r="AQ136" s="100">
        <v>359</v>
      </c>
      <c r="AR136" s="100">
        <v>375</v>
      </c>
      <c r="AS136" s="100">
        <v>2005</v>
      </c>
      <c r="AW136" s="101" t="s">
        <v>288</v>
      </c>
      <c r="AX136" s="131">
        <v>156</v>
      </c>
      <c r="AY136" s="131">
        <v>19.7</v>
      </c>
      <c r="AZ136" s="132">
        <v>155</v>
      </c>
      <c r="BA136" s="108">
        <f>AVERAGE(AY135:AY136)</f>
        <v>20.1</v>
      </c>
      <c r="BR136" s="114"/>
    </row>
    <row r="137" spans="1:70" ht="12" customHeight="1">
      <c r="A137" s="99" t="s">
        <v>380</v>
      </c>
      <c r="D137" s="102">
        <v>150</v>
      </c>
      <c r="E137" s="103" t="s">
        <v>276</v>
      </c>
      <c r="F137" s="54">
        <f>IF(D137&lt;=150.8,(D137-'[2]Stages'!$C$39)*'[2]Stages'!$H$40+'[2]Stages'!$E$39,IF(D137&lt;=155.6,(D137-'[2]Stages'!$C$40)*'[2]Stages'!$H$41+'[2]Stages'!$E$40,IF(D137&lt;=161.2,(D137-'[2]Stages'!$C$41)*'[2]Stages'!$H$42+'[2]Stages'!$E$41,IF(D137&lt;=164.7,(D137-'[2]Stages'!$C$42)*'[2]Stages'!$H$43+'[2]Stages'!$E$42,IF(D137&lt;=167.7,(D137-'[2]Stages'!$C$43)*'[2]Stages'!$H$44+'[2]Stages'!$E$43,IF(D137&lt;=171.6,(D137-'[2]Stages'!$C$44)*'[2]Stages'!$H$45+'[2]Stages'!$E$44))))))</f>
        <v>152.55415094339622</v>
      </c>
      <c r="G137" s="101" t="s">
        <v>277</v>
      </c>
      <c r="H137" s="101" t="s">
        <v>278</v>
      </c>
      <c r="I137" s="101" t="s">
        <v>350</v>
      </c>
      <c r="J137" s="101" t="s">
        <v>381</v>
      </c>
      <c r="P137" s="101" t="s">
        <v>362</v>
      </c>
      <c r="R137" s="101" t="s">
        <v>363</v>
      </c>
      <c r="W137" s="101" t="s">
        <v>345</v>
      </c>
      <c r="X137" s="101" t="s">
        <v>382</v>
      </c>
      <c r="Y137" s="101" t="s">
        <v>383</v>
      </c>
      <c r="AA137" s="101" t="s">
        <v>317</v>
      </c>
      <c r="AB137" s="160">
        <v>21.7</v>
      </c>
      <c r="AC137" s="100">
        <v>21.9</v>
      </c>
      <c r="AD137" s="100">
        <v>21.9</v>
      </c>
      <c r="AG137" s="100">
        <v>21.9</v>
      </c>
      <c r="AH137" s="146">
        <f t="shared" si="1"/>
        <v>22.8</v>
      </c>
      <c r="AM137" s="101" t="s">
        <v>287</v>
      </c>
      <c r="AN137" s="101" t="s">
        <v>243</v>
      </c>
      <c r="AO137" s="100">
        <v>216</v>
      </c>
      <c r="AQ137" s="100">
        <v>359</v>
      </c>
      <c r="AR137" s="100">
        <v>375</v>
      </c>
      <c r="AS137" s="100">
        <v>2005</v>
      </c>
      <c r="AW137" s="101" t="s">
        <v>288</v>
      </c>
      <c r="AX137" s="105">
        <v>150</v>
      </c>
      <c r="AY137" s="105">
        <v>21</v>
      </c>
      <c r="AZ137" s="107"/>
      <c r="BR137" s="114"/>
    </row>
    <row r="138" spans="1:70" ht="12" customHeight="1">
      <c r="A138" s="99" t="s">
        <v>384</v>
      </c>
      <c r="D138" s="102">
        <v>150</v>
      </c>
      <c r="E138" s="103" t="s">
        <v>276</v>
      </c>
      <c r="F138" s="54">
        <f>IF(D138&lt;=150.8,(D138-'[2]Stages'!$C$39)*'[2]Stages'!$H$40+'[2]Stages'!$E$39,IF(D138&lt;=155.6,(D138-'[2]Stages'!$C$40)*'[2]Stages'!$H$41+'[2]Stages'!$E$40,IF(D138&lt;=161.2,(D138-'[2]Stages'!$C$41)*'[2]Stages'!$H$42+'[2]Stages'!$E$41,IF(D138&lt;=164.7,(D138-'[2]Stages'!$C$42)*'[2]Stages'!$H$43+'[2]Stages'!$E$42,IF(D138&lt;=167.7,(D138-'[2]Stages'!$C$43)*'[2]Stages'!$H$44+'[2]Stages'!$E$43,IF(D138&lt;=171.6,(D138-'[2]Stages'!$C$44)*'[2]Stages'!$H$45+'[2]Stages'!$E$44))))))</f>
        <v>152.55415094339622</v>
      </c>
      <c r="G138" s="101" t="s">
        <v>277</v>
      </c>
      <c r="H138" s="101" t="s">
        <v>278</v>
      </c>
      <c r="I138" s="101" t="s">
        <v>298</v>
      </c>
      <c r="J138" s="101" t="s">
        <v>291</v>
      </c>
      <c r="P138" s="101" t="s">
        <v>362</v>
      </c>
      <c r="R138" s="101" t="s">
        <v>365</v>
      </c>
      <c r="W138" s="101" t="s">
        <v>385</v>
      </c>
      <c r="X138" s="101" t="s">
        <v>370</v>
      </c>
      <c r="Y138" s="101" t="s">
        <v>285</v>
      </c>
      <c r="AA138" s="101" t="s">
        <v>286</v>
      </c>
      <c r="AB138" s="160">
        <v>21.7</v>
      </c>
      <c r="AC138" s="100">
        <v>21.9</v>
      </c>
      <c r="AD138" s="100">
        <v>21.9</v>
      </c>
      <c r="AG138" s="100">
        <v>21.9</v>
      </c>
      <c r="AH138" s="146">
        <f t="shared" si="1"/>
        <v>22.8</v>
      </c>
      <c r="AM138" s="101" t="s">
        <v>287</v>
      </c>
      <c r="AN138" s="101" t="s">
        <v>243</v>
      </c>
      <c r="AO138" s="100">
        <v>216</v>
      </c>
      <c r="AQ138" s="100">
        <v>359</v>
      </c>
      <c r="AR138" s="100">
        <v>375</v>
      </c>
      <c r="AS138" s="100">
        <v>2005</v>
      </c>
      <c r="AW138" s="101" t="s">
        <v>288</v>
      </c>
      <c r="AX138" s="105">
        <v>150</v>
      </c>
      <c r="AY138" s="105">
        <v>19.2</v>
      </c>
      <c r="AZ138" s="107"/>
      <c r="BJ138" s="108"/>
      <c r="BR138" s="114"/>
    </row>
    <row r="139" spans="1:70" ht="12" customHeight="1">
      <c r="A139" s="99" t="s">
        <v>386</v>
      </c>
      <c r="D139" s="102">
        <v>150</v>
      </c>
      <c r="E139" s="103" t="s">
        <v>276</v>
      </c>
      <c r="F139" s="54">
        <f>IF(D139&lt;=150.8,(D139-'[2]Stages'!$C$39)*'[2]Stages'!$H$40+'[2]Stages'!$E$39,IF(D139&lt;=155.6,(D139-'[2]Stages'!$C$40)*'[2]Stages'!$H$41+'[2]Stages'!$E$40,IF(D139&lt;=161.2,(D139-'[2]Stages'!$C$41)*'[2]Stages'!$H$42+'[2]Stages'!$E$41,IF(D139&lt;=164.7,(D139-'[2]Stages'!$C$42)*'[2]Stages'!$H$43+'[2]Stages'!$E$42,IF(D139&lt;=167.7,(D139-'[2]Stages'!$C$43)*'[2]Stages'!$H$44+'[2]Stages'!$E$43,IF(D139&lt;=171.6,(D139-'[2]Stages'!$C$44)*'[2]Stages'!$H$45+'[2]Stages'!$E$44))))))</f>
        <v>152.55415094339622</v>
      </c>
      <c r="G139" s="101" t="s">
        <v>277</v>
      </c>
      <c r="H139" s="101" t="s">
        <v>278</v>
      </c>
      <c r="I139" s="101" t="s">
        <v>298</v>
      </c>
      <c r="J139" s="101" t="s">
        <v>320</v>
      </c>
      <c r="P139" s="101" t="s">
        <v>362</v>
      </c>
      <c r="R139" s="101" t="s">
        <v>363</v>
      </c>
      <c r="W139" s="101" t="s">
        <v>327</v>
      </c>
      <c r="X139" s="101" t="s">
        <v>339</v>
      </c>
      <c r="Y139" s="101" t="s">
        <v>300</v>
      </c>
      <c r="AA139" s="101" t="s">
        <v>302</v>
      </c>
      <c r="AB139" s="160">
        <v>21.7</v>
      </c>
      <c r="AC139" s="100">
        <v>22</v>
      </c>
      <c r="AD139" s="100">
        <v>22</v>
      </c>
      <c r="AG139" s="100">
        <v>22</v>
      </c>
      <c r="AH139" s="146">
        <f t="shared" si="1"/>
        <v>22.900000000000002</v>
      </c>
      <c r="AM139" s="101" t="s">
        <v>287</v>
      </c>
      <c r="AN139" s="101" t="s">
        <v>243</v>
      </c>
      <c r="AO139" s="100">
        <v>216</v>
      </c>
      <c r="AQ139" s="100">
        <v>359</v>
      </c>
      <c r="AR139" s="100">
        <v>375</v>
      </c>
      <c r="AS139" s="100">
        <v>2005</v>
      </c>
      <c r="AW139" s="101" t="s">
        <v>288</v>
      </c>
      <c r="AX139" s="105">
        <v>150</v>
      </c>
      <c r="AY139" s="105">
        <v>19.9</v>
      </c>
      <c r="AZ139" s="107"/>
      <c r="BJ139" s="108"/>
      <c r="BR139" s="114"/>
    </row>
    <row r="140" spans="1:70" ht="12" customHeight="1">
      <c r="A140" s="99" t="s">
        <v>387</v>
      </c>
      <c r="D140" s="102">
        <v>150</v>
      </c>
      <c r="E140" s="103" t="s">
        <v>276</v>
      </c>
      <c r="F140" s="54">
        <f>IF(D140&lt;=150.8,(D140-'[2]Stages'!$C$39)*'[2]Stages'!$H$40+'[2]Stages'!$E$39,IF(D140&lt;=155.6,(D140-'[2]Stages'!$C$40)*'[2]Stages'!$H$41+'[2]Stages'!$E$40,IF(D140&lt;=161.2,(D140-'[2]Stages'!$C$41)*'[2]Stages'!$H$42+'[2]Stages'!$E$41,IF(D140&lt;=164.7,(D140-'[2]Stages'!$C$42)*'[2]Stages'!$H$43+'[2]Stages'!$E$42,IF(D140&lt;=167.7,(D140-'[2]Stages'!$C$43)*'[2]Stages'!$H$44+'[2]Stages'!$E$43,IF(D140&lt;=171.6,(D140-'[2]Stages'!$C$44)*'[2]Stages'!$H$45+'[2]Stages'!$E$44))))))</f>
        <v>152.55415094339622</v>
      </c>
      <c r="G140" s="101" t="s">
        <v>277</v>
      </c>
      <c r="H140" s="101" t="s">
        <v>278</v>
      </c>
      <c r="I140" s="101" t="s">
        <v>331</v>
      </c>
      <c r="J140" s="101" t="s">
        <v>320</v>
      </c>
      <c r="P140" s="101" t="s">
        <v>362</v>
      </c>
      <c r="R140" s="101" t="s">
        <v>365</v>
      </c>
      <c r="W140" s="101" t="s">
        <v>328</v>
      </c>
      <c r="X140" s="101" t="s">
        <v>339</v>
      </c>
      <c r="Y140" s="101" t="s">
        <v>300</v>
      </c>
      <c r="AA140" s="101" t="s">
        <v>310</v>
      </c>
      <c r="AB140" s="160">
        <v>21.7</v>
      </c>
      <c r="AC140" s="100">
        <v>22.1</v>
      </c>
      <c r="AD140" s="100">
        <v>22.1</v>
      </c>
      <c r="AG140" s="100">
        <v>22.1</v>
      </c>
      <c r="AH140" s="146">
        <f t="shared" si="1"/>
        <v>23.000000000000004</v>
      </c>
      <c r="AM140" s="101" t="s">
        <v>287</v>
      </c>
      <c r="AN140" s="101" t="s">
        <v>243</v>
      </c>
      <c r="AO140" s="100">
        <v>216</v>
      </c>
      <c r="AQ140" s="100">
        <v>359</v>
      </c>
      <c r="AR140" s="100">
        <v>375</v>
      </c>
      <c r="AS140" s="100">
        <v>2005</v>
      </c>
      <c r="AW140" s="101" t="s">
        <v>288</v>
      </c>
      <c r="AX140" s="105">
        <v>150</v>
      </c>
      <c r="AY140" s="105">
        <v>21</v>
      </c>
      <c r="AZ140" s="107"/>
      <c r="BJ140" s="108"/>
      <c r="BR140" s="114"/>
    </row>
    <row r="141" spans="1:70" ht="12" customHeight="1">
      <c r="A141" s="99" t="s">
        <v>388</v>
      </c>
      <c r="D141" s="102">
        <v>150</v>
      </c>
      <c r="E141" s="103" t="s">
        <v>276</v>
      </c>
      <c r="F141" s="54">
        <f>IF(D141&lt;=150.8,(D141-'[2]Stages'!$C$39)*'[2]Stages'!$H$40+'[2]Stages'!$E$39,IF(D141&lt;=155.6,(D141-'[2]Stages'!$C$40)*'[2]Stages'!$H$41+'[2]Stages'!$E$40,IF(D141&lt;=161.2,(D141-'[2]Stages'!$C$41)*'[2]Stages'!$H$42+'[2]Stages'!$E$41,IF(D141&lt;=164.7,(D141-'[2]Stages'!$C$42)*'[2]Stages'!$H$43+'[2]Stages'!$E$42,IF(D141&lt;=167.7,(D141-'[2]Stages'!$C$43)*'[2]Stages'!$H$44+'[2]Stages'!$E$43,IF(D141&lt;=171.6,(D141-'[2]Stages'!$C$44)*'[2]Stages'!$H$45+'[2]Stages'!$E$44))))))</f>
        <v>152.55415094339622</v>
      </c>
      <c r="G141" s="101" t="s">
        <v>277</v>
      </c>
      <c r="H141" s="101" t="s">
        <v>278</v>
      </c>
      <c r="I141" s="101" t="s">
        <v>298</v>
      </c>
      <c r="J141" s="101" t="s">
        <v>291</v>
      </c>
      <c r="P141" s="101" t="s">
        <v>281</v>
      </c>
      <c r="R141" s="101" t="s">
        <v>299</v>
      </c>
      <c r="W141" s="101" t="s">
        <v>328</v>
      </c>
      <c r="X141" s="101" t="s">
        <v>339</v>
      </c>
      <c r="Y141" s="101" t="s">
        <v>300</v>
      </c>
      <c r="AA141" s="101" t="s">
        <v>310</v>
      </c>
      <c r="AB141" s="160">
        <v>21.7</v>
      </c>
      <c r="AC141" s="100">
        <v>22.6</v>
      </c>
      <c r="AD141" s="100">
        <v>22.6</v>
      </c>
      <c r="AG141" s="100">
        <v>22.6</v>
      </c>
      <c r="AH141" s="146">
        <f t="shared" si="1"/>
        <v>23.500000000000004</v>
      </c>
      <c r="AM141" s="101" t="s">
        <v>287</v>
      </c>
      <c r="AN141" s="101" t="s">
        <v>243</v>
      </c>
      <c r="AO141" s="100">
        <v>216</v>
      </c>
      <c r="AQ141" s="100">
        <v>359</v>
      </c>
      <c r="AR141" s="100">
        <v>375</v>
      </c>
      <c r="AS141" s="100">
        <v>2005</v>
      </c>
      <c r="AW141" s="101" t="s">
        <v>288</v>
      </c>
      <c r="AX141" s="105">
        <v>151</v>
      </c>
      <c r="AY141" s="105">
        <v>19.7</v>
      </c>
      <c r="AZ141" s="107"/>
      <c r="BR141" s="114"/>
    </row>
    <row r="142" spans="1:70" ht="12" customHeight="1">
      <c r="A142" s="99" t="s">
        <v>389</v>
      </c>
      <c r="D142" s="102">
        <v>150</v>
      </c>
      <c r="E142" s="103" t="s">
        <v>276</v>
      </c>
      <c r="F142" s="54">
        <f>IF(D142&lt;=150.8,(D142-'[2]Stages'!$C$39)*'[2]Stages'!$H$40+'[2]Stages'!$E$39,IF(D142&lt;=155.6,(D142-'[2]Stages'!$C$40)*'[2]Stages'!$H$41+'[2]Stages'!$E$40,IF(D142&lt;=161.2,(D142-'[2]Stages'!$C$41)*'[2]Stages'!$H$42+'[2]Stages'!$E$41,IF(D142&lt;=164.7,(D142-'[2]Stages'!$C$42)*'[2]Stages'!$H$43+'[2]Stages'!$E$42,IF(D142&lt;=167.7,(D142-'[2]Stages'!$C$43)*'[2]Stages'!$H$44+'[2]Stages'!$E$43,IF(D142&lt;=171.6,(D142-'[2]Stages'!$C$44)*'[2]Stages'!$H$45+'[2]Stages'!$E$44))))))</f>
        <v>152.55415094339622</v>
      </c>
      <c r="G142" s="101" t="s">
        <v>277</v>
      </c>
      <c r="H142" s="101" t="s">
        <v>278</v>
      </c>
      <c r="I142" s="101" t="s">
        <v>298</v>
      </c>
      <c r="J142" s="101" t="s">
        <v>320</v>
      </c>
      <c r="P142" s="101" t="s">
        <v>362</v>
      </c>
      <c r="R142" s="101" t="s">
        <v>365</v>
      </c>
      <c r="W142" s="101" t="s">
        <v>327</v>
      </c>
      <c r="X142" s="101" t="s">
        <v>339</v>
      </c>
      <c r="Y142" s="101" t="s">
        <v>300</v>
      </c>
      <c r="AA142" s="101" t="s">
        <v>310</v>
      </c>
      <c r="AB142" s="160">
        <v>21.7</v>
      </c>
      <c r="AC142" s="100">
        <v>22.8</v>
      </c>
      <c r="AD142" s="100">
        <v>22.8</v>
      </c>
      <c r="AG142" s="100">
        <v>22.8</v>
      </c>
      <c r="AH142" s="146">
        <f t="shared" si="1"/>
        <v>23.700000000000003</v>
      </c>
      <c r="AM142" s="101" t="s">
        <v>287</v>
      </c>
      <c r="AN142" s="101" t="s">
        <v>243</v>
      </c>
      <c r="AO142" s="100">
        <v>216</v>
      </c>
      <c r="AQ142" s="100">
        <v>359</v>
      </c>
      <c r="AR142" s="100">
        <v>375</v>
      </c>
      <c r="AS142" s="100">
        <v>2005</v>
      </c>
      <c r="AW142" s="101" t="s">
        <v>288</v>
      </c>
      <c r="AX142" s="105">
        <v>150</v>
      </c>
      <c r="AY142" s="105">
        <v>21.7</v>
      </c>
      <c r="AZ142" s="107"/>
      <c r="BJ142" s="108"/>
      <c r="BR142" s="114"/>
    </row>
    <row r="143" spans="1:70" ht="12" customHeight="1">
      <c r="A143" s="99" t="s">
        <v>390</v>
      </c>
      <c r="D143" s="102">
        <v>150</v>
      </c>
      <c r="E143" s="103" t="s">
        <v>276</v>
      </c>
      <c r="F143" s="54">
        <f>IF(D143&lt;=150.8,(D143-'[2]Stages'!$C$39)*'[2]Stages'!$H$40+'[2]Stages'!$E$39,IF(D143&lt;=155.6,(D143-'[2]Stages'!$C$40)*'[2]Stages'!$H$41+'[2]Stages'!$E$40,IF(D143&lt;=161.2,(D143-'[2]Stages'!$C$41)*'[2]Stages'!$H$42+'[2]Stages'!$E$41,IF(D143&lt;=164.7,(D143-'[2]Stages'!$C$42)*'[2]Stages'!$H$43+'[2]Stages'!$E$42,IF(D143&lt;=167.7,(D143-'[2]Stages'!$C$43)*'[2]Stages'!$H$44+'[2]Stages'!$E$43,IF(D143&lt;=171.6,(D143-'[2]Stages'!$C$44)*'[2]Stages'!$H$45+'[2]Stages'!$E$44))))))</f>
        <v>152.55415094339622</v>
      </c>
      <c r="G143" s="101" t="s">
        <v>277</v>
      </c>
      <c r="H143" s="101" t="s">
        <v>278</v>
      </c>
      <c r="I143" s="101" t="s">
        <v>298</v>
      </c>
      <c r="J143" s="101" t="s">
        <v>320</v>
      </c>
      <c r="P143" s="101" t="s">
        <v>281</v>
      </c>
      <c r="R143" s="101" t="s">
        <v>299</v>
      </c>
      <c r="W143" s="101" t="s">
        <v>391</v>
      </c>
      <c r="X143" s="101" t="s">
        <v>339</v>
      </c>
      <c r="Y143" s="101" t="s">
        <v>300</v>
      </c>
      <c r="AA143" s="101" t="s">
        <v>302</v>
      </c>
      <c r="AB143" s="160">
        <v>21.7</v>
      </c>
      <c r="AC143" s="100">
        <v>22.8</v>
      </c>
      <c r="AD143" s="100">
        <v>22.8</v>
      </c>
      <c r="AG143" s="100">
        <v>22.8</v>
      </c>
      <c r="AH143" s="146">
        <f t="shared" si="1"/>
        <v>23.700000000000003</v>
      </c>
      <c r="AM143" s="101" t="s">
        <v>287</v>
      </c>
      <c r="AN143" s="101" t="s">
        <v>243</v>
      </c>
      <c r="AO143" s="100">
        <v>216</v>
      </c>
      <c r="AQ143" s="100">
        <v>359</v>
      </c>
      <c r="AR143" s="100">
        <v>375</v>
      </c>
      <c r="AS143" s="100">
        <v>2005</v>
      </c>
      <c r="AW143" s="101" t="s">
        <v>288</v>
      </c>
      <c r="AX143" s="105">
        <v>151</v>
      </c>
      <c r="AY143" s="105">
        <v>20.3</v>
      </c>
      <c r="AZ143" s="107"/>
      <c r="BJ143" s="108"/>
      <c r="BR143" s="114"/>
    </row>
    <row r="144" spans="1:70" ht="12" customHeight="1">
      <c r="A144" s="99" t="s">
        <v>392</v>
      </c>
      <c r="D144" s="102">
        <v>151</v>
      </c>
      <c r="E144" s="103" t="s">
        <v>276</v>
      </c>
      <c r="F144" s="54">
        <f>IF(D144&lt;=150.8,(D144-'[2]Stages'!$C$39)*'[2]Stages'!$H$40+'[2]Stages'!$E$39,IF(D144&lt;=155.6,(D144-'[2]Stages'!$C$40)*'[2]Stages'!$H$41+'[2]Stages'!$E$40,IF(D144&lt;=161.2,(D144-'[2]Stages'!$C$41)*'[2]Stages'!$H$42+'[2]Stages'!$E$41,IF(D144&lt;=164.7,(D144-'[2]Stages'!$C$42)*'[2]Stages'!$H$43+'[2]Stages'!$E$42,IF(D144&lt;=167.7,(D144-'[2]Stages'!$C$43)*'[2]Stages'!$H$44+'[2]Stages'!$E$43,IF(D144&lt;=171.6,(D144-'[2]Stages'!$C$44)*'[2]Stages'!$H$45+'[2]Stages'!$E$44))))))</f>
        <v>153.8675</v>
      </c>
      <c r="G144" s="101" t="s">
        <v>277</v>
      </c>
      <c r="H144" s="101" t="s">
        <v>393</v>
      </c>
      <c r="I144" s="101" t="s">
        <v>394</v>
      </c>
      <c r="J144" s="101" t="s">
        <v>395</v>
      </c>
      <c r="P144" s="101" t="s">
        <v>281</v>
      </c>
      <c r="R144" s="101" t="s">
        <v>396</v>
      </c>
      <c r="W144" s="101" t="s">
        <v>397</v>
      </c>
      <c r="X144" s="101" t="s">
        <v>284</v>
      </c>
      <c r="Y144" s="101" t="s">
        <v>398</v>
      </c>
      <c r="AA144" s="101" t="s">
        <v>286</v>
      </c>
      <c r="AB144" s="160">
        <v>21.7</v>
      </c>
      <c r="AC144" s="100">
        <v>19.5</v>
      </c>
      <c r="AD144" s="100">
        <v>19.5</v>
      </c>
      <c r="AG144" s="100">
        <v>19.5</v>
      </c>
      <c r="AH144" s="146">
        <f t="shared" si="1"/>
        <v>20.400000000000002</v>
      </c>
      <c r="AM144" s="101" t="s">
        <v>287</v>
      </c>
      <c r="AN144" s="101" t="s">
        <v>243</v>
      </c>
      <c r="AO144" s="100">
        <v>216</v>
      </c>
      <c r="AQ144" s="100">
        <v>359</v>
      </c>
      <c r="AR144" s="100">
        <v>375</v>
      </c>
      <c r="AS144" s="100">
        <v>2005</v>
      </c>
      <c r="AW144" s="101" t="s">
        <v>288</v>
      </c>
      <c r="AX144" s="117">
        <v>163</v>
      </c>
      <c r="AY144" s="105">
        <v>19.7</v>
      </c>
      <c r="AZ144" s="107"/>
      <c r="BJ144" s="108"/>
      <c r="BP144" s="110"/>
      <c r="BQ144" s="110"/>
      <c r="BR144" s="114"/>
    </row>
    <row r="145" spans="1:70" ht="12" customHeight="1">
      <c r="A145" s="99" t="s">
        <v>399</v>
      </c>
      <c r="D145" s="102">
        <v>151</v>
      </c>
      <c r="E145" s="103" t="s">
        <v>276</v>
      </c>
      <c r="F145" s="54">
        <f>IF(D145&lt;=150.8,(D145-'[2]Stages'!$C$39)*'[2]Stages'!$H$40+'[2]Stages'!$E$39,IF(D145&lt;=155.6,(D145-'[2]Stages'!$C$40)*'[2]Stages'!$H$41+'[2]Stages'!$E$40,IF(D145&lt;=161.2,(D145-'[2]Stages'!$C$41)*'[2]Stages'!$H$42+'[2]Stages'!$E$41,IF(D145&lt;=164.7,(D145-'[2]Stages'!$C$42)*'[2]Stages'!$H$43+'[2]Stages'!$E$42,IF(D145&lt;=167.7,(D145-'[2]Stages'!$C$43)*'[2]Stages'!$H$44+'[2]Stages'!$E$43,IF(D145&lt;=171.6,(D145-'[2]Stages'!$C$44)*'[2]Stages'!$H$45+'[2]Stages'!$E$44))))))</f>
        <v>153.8675</v>
      </c>
      <c r="G145" s="101" t="s">
        <v>277</v>
      </c>
      <c r="H145" s="101" t="s">
        <v>400</v>
      </c>
      <c r="I145" s="101" t="s">
        <v>394</v>
      </c>
      <c r="J145" s="101" t="s">
        <v>395</v>
      </c>
      <c r="P145" s="101" t="s">
        <v>281</v>
      </c>
      <c r="R145" s="101" t="s">
        <v>401</v>
      </c>
      <c r="W145" s="101" t="s">
        <v>300</v>
      </c>
      <c r="X145" s="101" t="s">
        <v>402</v>
      </c>
      <c r="Y145" s="101" t="s">
        <v>403</v>
      </c>
      <c r="AA145" s="101" t="s">
        <v>404</v>
      </c>
      <c r="AB145" s="160">
        <v>21.7</v>
      </c>
      <c r="AC145" s="100">
        <v>19.7</v>
      </c>
      <c r="AD145" s="100">
        <v>19.7</v>
      </c>
      <c r="AG145" s="100">
        <v>19.7</v>
      </c>
      <c r="AH145" s="146">
        <f t="shared" si="1"/>
        <v>20.6</v>
      </c>
      <c r="AM145" s="101" t="s">
        <v>287</v>
      </c>
      <c r="AN145" s="101" t="s">
        <v>243</v>
      </c>
      <c r="AO145" s="100">
        <v>216</v>
      </c>
      <c r="AQ145" s="100">
        <v>359</v>
      </c>
      <c r="AR145" s="100">
        <v>375</v>
      </c>
      <c r="AS145" s="100">
        <v>2005</v>
      </c>
      <c r="AW145" s="101" t="s">
        <v>288</v>
      </c>
      <c r="AX145" s="117">
        <v>163</v>
      </c>
      <c r="AY145" s="105">
        <v>18.2</v>
      </c>
      <c r="AZ145" s="107"/>
      <c r="BJ145" s="108"/>
      <c r="BP145" s="110"/>
      <c r="BQ145" s="110"/>
      <c r="BR145" s="114"/>
    </row>
    <row r="146" spans="1:70" ht="12" customHeight="1">
      <c r="A146" s="99" t="s">
        <v>405</v>
      </c>
      <c r="D146" s="102">
        <v>151</v>
      </c>
      <c r="E146" s="103" t="s">
        <v>276</v>
      </c>
      <c r="F146" s="54">
        <f>IF(D146&lt;=150.8,(D146-'[2]Stages'!$C$39)*'[2]Stages'!$H$40+'[2]Stages'!$E$39,IF(D146&lt;=155.6,(D146-'[2]Stages'!$C$40)*'[2]Stages'!$H$41+'[2]Stages'!$E$40,IF(D146&lt;=161.2,(D146-'[2]Stages'!$C$41)*'[2]Stages'!$H$42+'[2]Stages'!$E$41,IF(D146&lt;=164.7,(D146-'[2]Stages'!$C$42)*'[2]Stages'!$H$43+'[2]Stages'!$E$42,IF(D146&lt;=167.7,(D146-'[2]Stages'!$C$43)*'[2]Stages'!$H$44+'[2]Stages'!$E$43,IF(D146&lt;=171.6,(D146-'[2]Stages'!$C$44)*'[2]Stages'!$H$45+'[2]Stages'!$E$44))))))</f>
        <v>153.8675</v>
      </c>
      <c r="G146" s="101" t="s">
        <v>277</v>
      </c>
      <c r="H146" s="101" t="s">
        <v>393</v>
      </c>
      <c r="I146" s="101" t="s">
        <v>394</v>
      </c>
      <c r="J146" s="101" t="s">
        <v>395</v>
      </c>
      <c r="P146" s="101" t="s">
        <v>281</v>
      </c>
      <c r="R146" s="101" t="s">
        <v>396</v>
      </c>
      <c r="W146" s="101" t="s">
        <v>406</v>
      </c>
      <c r="X146" s="101" t="s">
        <v>407</v>
      </c>
      <c r="Y146" s="101" t="s">
        <v>300</v>
      </c>
      <c r="AA146" s="101" t="s">
        <v>310</v>
      </c>
      <c r="AB146" s="160">
        <v>21.7</v>
      </c>
      <c r="AC146" s="100">
        <v>20.2</v>
      </c>
      <c r="AD146" s="100">
        <v>20.2</v>
      </c>
      <c r="AG146" s="100">
        <v>20.2</v>
      </c>
      <c r="AH146" s="146">
        <f t="shared" si="1"/>
        <v>21.1</v>
      </c>
      <c r="AM146" s="101" t="s">
        <v>287</v>
      </c>
      <c r="AN146" s="101" t="s">
        <v>243</v>
      </c>
      <c r="AO146" s="100">
        <v>216</v>
      </c>
      <c r="AQ146" s="100">
        <v>359</v>
      </c>
      <c r="AR146" s="100">
        <v>375</v>
      </c>
      <c r="AS146" s="100">
        <v>2005</v>
      </c>
      <c r="AW146" s="101" t="s">
        <v>288</v>
      </c>
      <c r="AX146" s="117">
        <v>163</v>
      </c>
      <c r="AY146" s="105">
        <v>19.4</v>
      </c>
      <c r="AZ146" s="107"/>
      <c r="BJ146" s="108"/>
      <c r="BP146" s="110"/>
      <c r="BQ146" s="110"/>
      <c r="BR146" s="114"/>
    </row>
    <row r="147" spans="1:70" ht="12" customHeight="1">
      <c r="A147" s="99" t="s">
        <v>408</v>
      </c>
      <c r="D147" s="102">
        <v>151</v>
      </c>
      <c r="E147" s="103" t="s">
        <v>276</v>
      </c>
      <c r="F147" s="54">
        <f>IF(D147&lt;=150.8,(D147-'[2]Stages'!$C$39)*'[2]Stages'!$H$40+'[2]Stages'!$E$39,IF(D147&lt;=155.6,(D147-'[2]Stages'!$C$40)*'[2]Stages'!$H$41+'[2]Stages'!$E$40,IF(D147&lt;=161.2,(D147-'[2]Stages'!$C$41)*'[2]Stages'!$H$42+'[2]Stages'!$E$41,IF(D147&lt;=164.7,(D147-'[2]Stages'!$C$42)*'[2]Stages'!$H$43+'[2]Stages'!$E$42,IF(D147&lt;=167.7,(D147-'[2]Stages'!$C$43)*'[2]Stages'!$H$44+'[2]Stages'!$E$43,IF(D147&lt;=171.6,(D147-'[2]Stages'!$C$44)*'[2]Stages'!$H$45+'[2]Stages'!$E$44))))))</f>
        <v>153.8675</v>
      </c>
      <c r="G147" s="101" t="s">
        <v>277</v>
      </c>
      <c r="H147" s="101" t="s">
        <v>393</v>
      </c>
      <c r="I147" s="101" t="s">
        <v>394</v>
      </c>
      <c r="J147" s="101" t="s">
        <v>409</v>
      </c>
      <c r="P147" s="101" t="s">
        <v>281</v>
      </c>
      <c r="R147" s="101" t="s">
        <v>396</v>
      </c>
      <c r="W147" s="101" t="s">
        <v>410</v>
      </c>
      <c r="X147" s="101" t="s">
        <v>407</v>
      </c>
      <c r="Y147" s="101" t="s">
        <v>300</v>
      </c>
      <c r="AA147" s="101" t="s">
        <v>411</v>
      </c>
      <c r="AB147" s="160">
        <v>21.7</v>
      </c>
      <c r="AC147" s="100">
        <v>20.2</v>
      </c>
      <c r="AD147" s="100">
        <v>20.2</v>
      </c>
      <c r="AG147" s="100">
        <v>20.2</v>
      </c>
      <c r="AH147" s="146">
        <f t="shared" si="1"/>
        <v>21.1</v>
      </c>
      <c r="AM147" s="101" t="s">
        <v>287</v>
      </c>
      <c r="AN147" s="101" t="s">
        <v>243</v>
      </c>
      <c r="AO147" s="100">
        <v>216</v>
      </c>
      <c r="AQ147" s="100">
        <v>359</v>
      </c>
      <c r="AR147" s="100">
        <v>375</v>
      </c>
      <c r="AS147" s="100">
        <v>2005</v>
      </c>
      <c r="AW147" s="101" t="s">
        <v>288</v>
      </c>
      <c r="AX147" s="117">
        <v>163</v>
      </c>
      <c r="AY147" s="105">
        <v>19.7</v>
      </c>
      <c r="AZ147" s="107"/>
      <c r="BJ147" s="108"/>
      <c r="BP147" s="110"/>
      <c r="BQ147" s="110"/>
      <c r="BR147" s="114"/>
    </row>
    <row r="148" spans="1:70" ht="12" customHeight="1">
      <c r="A148" s="99" t="s">
        <v>412</v>
      </c>
      <c r="D148" s="102">
        <v>151</v>
      </c>
      <c r="E148" s="103" t="s">
        <v>276</v>
      </c>
      <c r="F148" s="54">
        <f>IF(D148&lt;=150.8,(D148-'[2]Stages'!$C$39)*'[2]Stages'!$H$40+'[2]Stages'!$E$39,IF(D148&lt;=155.6,(D148-'[2]Stages'!$C$40)*'[2]Stages'!$H$41+'[2]Stages'!$E$40,IF(D148&lt;=161.2,(D148-'[2]Stages'!$C$41)*'[2]Stages'!$H$42+'[2]Stages'!$E$41,IF(D148&lt;=164.7,(D148-'[2]Stages'!$C$42)*'[2]Stages'!$H$43+'[2]Stages'!$E$42,IF(D148&lt;=167.7,(D148-'[2]Stages'!$C$43)*'[2]Stages'!$H$44+'[2]Stages'!$E$43,IF(D148&lt;=171.6,(D148-'[2]Stages'!$C$44)*'[2]Stages'!$H$45+'[2]Stages'!$E$44))))))</f>
        <v>153.8675</v>
      </c>
      <c r="G148" s="101" t="s">
        <v>277</v>
      </c>
      <c r="H148" s="101" t="s">
        <v>393</v>
      </c>
      <c r="I148" s="101" t="s">
        <v>394</v>
      </c>
      <c r="J148" s="101" t="s">
        <v>395</v>
      </c>
      <c r="P148" s="101" t="s">
        <v>281</v>
      </c>
      <c r="R148" s="101" t="s">
        <v>396</v>
      </c>
      <c r="W148" s="101" t="s">
        <v>327</v>
      </c>
      <c r="X148" s="101" t="s">
        <v>377</v>
      </c>
      <c r="Y148" s="101" t="s">
        <v>403</v>
      </c>
      <c r="AA148" s="101" t="s">
        <v>413</v>
      </c>
      <c r="AB148" s="160">
        <v>21.7</v>
      </c>
      <c r="AC148" s="100">
        <v>20.3</v>
      </c>
      <c r="AD148" s="100">
        <v>20.3</v>
      </c>
      <c r="AG148" s="100">
        <v>20.3</v>
      </c>
      <c r="AH148" s="146">
        <f t="shared" si="1"/>
        <v>21.200000000000003</v>
      </c>
      <c r="AM148" s="101" t="s">
        <v>287</v>
      </c>
      <c r="AN148" s="101" t="s">
        <v>243</v>
      </c>
      <c r="AO148" s="100">
        <v>216</v>
      </c>
      <c r="AQ148" s="100">
        <v>359</v>
      </c>
      <c r="AR148" s="100">
        <v>375</v>
      </c>
      <c r="AS148" s="100">
        <v>2005</v>
      </c>
      <c r="AW148" s="101" t="s">
        <v>288</v>
      </c>
      <c r="AX148" s="117">
        <v>163</v>
      </c>
      <c r="AY148" s="105">
        <v>18.6</v>
      </c>
      <c r="AZ148" s="107"/>
      <c r="BJ148" s="108"/>
      <c r="BP148" s="110"/>
      <c r="BQ148" s="110"/>
      <c r="BR148" s="114"/>
    </row>
    <row r="149" spans="1:70" ht="12" customHeight="1">
      <c r="A149" s="99" t="s">
        <v>414</v>
      </c>
      <c r="D149" s="102">
        <v>151</v>
      </c>
      <c r="E149" s="103" t="s">
        <v>276</v>
      </c>
      <c r="F149" s="54">
        <f>IF(D149&lt;=150.8,(D149-'[2]Stages'!$C$39)*'[2]Stages'!$H$40+'[2]Stages'!$E$39,IF(D149&lt;=155.6,(D149-'[2]Stages'!$C$40)*'[2]Stages'!$H$41+'[2]Stages'!$E$40,IF(D149&lt;=161.2,(D149-'[2]Stages'!$C$41)*'[2]Stages'!$H$42+'[2]Stages'!$E$41,IF(D149&lt;=164.7,(D149-'[2]Stages'!$C$42)*'[2]Stages'!$H$43+'[2]Stages'!$E$42,IF(D149&lt;=167.7,(D149-'[2]Stages'!$C$43)*'[2]Stages'!$H$44+'[2]Stages'!$E$43,IF(D149&lt;=171.6,(D149-'[2]Stages'!$C$44)*'[2]Stages'!$H$45+'[2]Stages'!$E$44))))))</f>
        <v>153.8675</v>
      </c>
      <c r="G149" s="101" t="s">
        <v>277</v>
      </c>
      <c r="H149" s="101" t="s">
        <v>393</v>
      </c>
      <c r="I149" s="101" t="s">
        <v>394</v>
      </c>
      <c r="J149" s="101" t="s">
        <v>395</v>
      </c>
      <c r="P149" s="101" t="s">
        <v>281</v>
      </c>
      <c r="R149" s="101" t="s">
        <v>396</v>
      </c>
      <c r="W149" s="101" t="s">
        <v>406</v>
      </c>
      <c r="X149" s="101" t="s">
        <v>415</v>
      </c>
      <c r="Y149" s="101" t="s">
        <v>300</v>
      </c>
      <c r="AA149" s="101" t="s">
        <v>310</v>
      </c>
      <c r="AB149" s="160">
        <v>21.7</v>
      </c>
      <c r="AC149" s="100">
        <v>20.8</v>
      </c>
      <c r="AD149" s="100">
        <v>20.8</v>
      </c>
      <c r="AG149" s="100">
        <v>20.8</v>
      </c>
      <c r="AH149" s="146">
        <f t="shared" si="1"/>
        <v>21.700000000000003</v>
      </c>
      <c r="AM149" s="101" t="s">
        <v>287</v>
      </c>
      <c r="AN149" s="101" t="s">
        <v>243</v>
      </c>
      <c r="AO149" s="100">
        <v>216</v>
      </c>
      <c r="AQ149" s="100">
        <v>359</v>
      </c>
      <c r="AR149" s="100">
        <v>375</v>
      </c>
      <c r="AS149" s="100">
        <v>2005</v>
      </c>
      <c r="AW149" s="101" t="s">
        <v>288</v>
      </c>
      <c r="AX149" s="117">
        <v>163</v>
      </c>
      <c r="AY149" s="105">
        <v>20.1</v>
      </c>
      <c r="AZ149" s="107"/>
      <c r="BP149" s="110"/>
      <c r="BQ149" s="110"/>
      <c r="BR149" s="114"/>
    </row>
    <row r="150" spans="1:70" ht="12" customHeight="1">
      <c r="A150" s="99" t="s">
        <v>416</v>
      </c>
      <c r="D150" s="102">
        <v>151</v>
      </c>
      <c r="E150" s="103" t="s">
        <v>276</v>
      </c>
      <c r="F150" s="54">
        <f>IF(D150&lt;=150.8,(D150-'[2]Stages'!$C$39)*'[2]Stages'!$H$40+'[2]Stages'!$E$39,IF(D150&lt;=155.6,(D150-'[2]Stages'!$C$40)*'[2]Stages'!$H$41+'[2]Stages'!$E$40,IF(D150&lt;=161.2,(D150-'[2]Stages'!$C$41)*'[2]Stages'!$H$42+'[2]Stages'!$E$41,IF(D150&lt;=164.7,(D150-'[2]Stages'!$C$42)*'[2]Stages'!$H$43+'[2]Stages'!$E$42,IF(D150&lt;=167.7,(D150-'[2]Stages'!$C$43)*'[2]Stages'!$H$44+'[2]Stages'!$E$43,IF(D150&lt;=171.6,(D150-'[2]Stages'!$C$44)*'[2]Stages'!$H$45+'[2]Stages'!$E$44))))))</f>
        <v>153.8675</v>
      </c>
      <c r="G150" s="101" t="s">
        <v>277</v>
      </c>
      <c r="H150" s="101" t="s">
        <v>393</v>
      </c>
      <c r="I150" s="101" t="s">
        <v>394</v>
      </c>
      <c r="J150" s="101" t="s">
        <v>409</v>
      </c>
      <c r="P150" s="101" t="s">
        <v>281</v>
      </c>
      <c r="R150" s="101" t="s">
        <v>396</v>
      </c>
      <c r="W150" s="101" t="s">
        <v>300</v>
      </c>
      <c r="X150" s="101" t="s">
        <v>417</v>
      </c>
      <c r="Y150" s="101" t="s">
        <v>300</v>
      </c>
      <c r="AA150" s="101" t="s">
        <v>329</v>
      </c>
      <c r="AB150" s="160">
        <v>21.7</v>
      </c>
      <c r="AC150" s="100">
        <v>22.3</v>
      </c>
      <c r="AD150" s="100">
        <v>22.3</v>
      </c>
      <c r="AG150" s="100">
        <v>22.3</v>
      </c>
      <c r="AH150" s="146">
        <f t="shared" si="1"/>
        <v>23.200000000000003</v>
      </c>
      <c r="AM150" s="101" t="s">
        <v>287</v>
      </c>
      <c r="AN150" s="101" t="s">
        <v>243</v>
      </c>
      <c r="AO150" s="100">
        <v>216</v>
      </c>
      <c r="AQ150" s="100">
        <v>359</v>
      </c>
      <c r="AR150" s="100">
        <v>375</v>
      </c>
      <c r="AS150" s="100">
        <v>2005</v>
      </c>
      <c r="AW150" s="101" t="s">
        <v>288</v>
      </c>
      <c r="AX150" s="117">
        <v>163</v>
      </c>
      <c r="AY150" s="105">
        <v>16.9</v>
      </c>
      <c r="AZ150" s="107"/>
      <c r="BP150" s="110"/>
      <c r="BQ150" s="110"/>
      <c r="BR150" s="114"/>
    </row>
    <row r="151" spans="1:70" ht="12" customHeight="1">
      <c r="A151" s="161"/>
      <c r="B151" s="130">
        <v>154</v>
      </c>
      <c r="C151" s="110"/>
      <c r="D151" s="162">
        <v>154</v>
      </c>
      <c r="E151" s="163" t="s">
        <v>276</v>
      </c>
      <c r="F151" s="54">
        <f>IF(D151&lt;=150.8,(D151-'[2]Stages'!$C$39)*'[2]Stages'!$H$40+'[2]Stages'!$E$39,IF(D151&lt;=155.6,(D151-'[2]Stages'!$C$40)*'[2]Stages'!$H$41+'[2]Stages'!$E$40,IF(D151&lt;=161.2,(D151-'[2]Stages'!$C$41)*'[2]Stages'!$H$42+'[2]Stages'!$E$41,IF(D151&lt;=164.7,(D151-'[2]Stages'!$C$42)*'[2]Stages'!$H$43+'[2]Stages'!$E$42,IF(D151&lt;=167.7,(D151-'[2]Stages'!$C$43)*'[2]Stages'!$H$44+'[2]Stages'!$E$43,IF(D151&lt;=171.6,(D151-'[2]Stages'!$C$44)*'[2]Stages'!$H$45+'[2]Stages'!$E$44))))))</f>
        <v>157.13</v>
      </c>
      <c r="G151" s="110" t="s">
        <v>277</v>
      </c>
      <c r="H151" s="110" t="s">
        <v>418</v>
      </c>
      <c r="I151" s="110"/>
      <c r="J151" s="110"/>
      <c r="K151" s="110"/>
      <c r="L151" s="110"/>
      <c r="M151" s="110"/>
      <c r="N151" s="110"/>
      <c r="O151" s="110"/>
      <c r="P151" s="110"/>
      <c r="Q151" s="110" t="s">
        <v>207</v>
      </c>
      <c r="R151" s="110" t="s">
        <v>419</v>
      </c>
      <c r="S151" s="110"/>
      <c r="T151" s="110"/>
      <c r="U151" s="110"/>
      <c r="V151" s="130"/>
      <c r="W151" s="110" t="s">
        <v>420</v>
      </c>
      <c r="X151" s="110"/>
      <c r="Y151" s="110"/>
      <c r="Z151" s="110"/>
      <c r="AA151" s="110"/>
      <c r="AB151" s="160">
        <v>21.7</v>
      </c>
      <c r="AC151" s="130">
        <v>19.7</v>
      </c>
      <c r="AD151" s="130"/>
      <c r="AE151" s="130">
        <v>19.7</v>
      </c>
      <c r="AF151" s="130"/>
      <c r="AG151" s="130">
        <v>19.7</v>
      </c>
      <c r="AH151" s="146">
        <f aca="true" t="shared" si="2" ref="AH151:AH214">AG151+(22.6-AB151)</f>
        <v>20.6</v>
      </c>
      <c r="AK151" s="110"/>
      <c r="AL151" s="110"/>
      <c r="AM151" s="110" t="s">
        <v>421</v>
      </c>
      <c r="AN151" s="110" t="s">
        <v>422</v>
      </c>
      <c r="AO151" s="110">
        <v>213</v>
      </c>
      <c r="AP151" s="110"/>
      <c r="AQ151" s="130">
        <v>205</v>
      </c>
      <c r="AR151" s="130">
        <v>220</v>
      </c>
      <c r="AS151" s="130">
        <v>2003</v>
      </c>
      <c r="AT151" s="110"/>
      <c r="AU151" s="110"/>
      <c r="AV151" s="110"/>
      <c r="AW151" s="110" t="s">
        <v>423</v>
      </c>
      <c r="AX151" s="117">
        <v>163</v>
      </c>
      <c r="AY151" s="105">
        <v>19.7</v>
      </c>
      <c r="AZ151" s="107"/>
      <c r="BA151" s="111"/>
      <c r="BB151" s="111"/>
      <c r="BC151" s="164"/>
      <c r="BD151" s="110"/>
      <c r="BP151" s="110"/>
      <c r="BQ151" s="110"/>
      <c r="BR151" s="114"/>
    </row>
    <row r="152" spans="1:70" ht="12" customHeight="1">
      <c r="A152" s="161"/>
      <c r="B152" s="130">
        <v>154.2</v>
      </c>
      <c r="C152" s="110"/>
      <c r="D152" s="162">
        <v>156</v>
      </c>
      <c r="E152" s="163" t="s">
        <v>276</v>
      </c>
      <c r="F152" s="54">
        <f>IF(D152&lt;=150.8,(D152-'[2]Stages'!$C$39)*'[2]Stages'!$H$40+'[2]Stages'!$E$39,IF(D152&lt;=155.6,(D152-'[2]Stages'!$C$40)*'[2]Stages'!$H$41+'[2]Stages'!$E$40,IF(D152&lt;=161.2,(D152-'[2]Stages'!$C$41)*'[2]Stages'!$H$42+'[2]Stages'!$E$41,IF(D152&lt;=164.7,(D152-'[2]Stages'!$C$42)*'[2]Stages'!$H$43+'[2]Stages'!$E$42,IF(D152&lt;=167.7,(D152-'[2]Stages'!$C$43)*'[2]Stages'!$H$44+'[2]Stages'!$E$43,IF(D152&lt;=171.6,(D152-'[2]Stages'!$C$44)*'[2]Stages'!$H$45+'[2]Stages'!$E$44))))))</f>
        <v>159.30714285714288</v>
      </c>
      <c r="G152" s="110" t="s">
        <v>277</v>
      </c>
      <c r="H152" s="110" t="s">
        <v>424</v>
      </c>
      <c r="I152" s="110"/>
      <c r="J152" s="110"/>
      <c r="K152" s="110"/>
      <c r="L152" s="110"/>
      <c r="M152" s="110"/>
      <c r="N152" s="110"/>
      <c r="O152" s="110"/>
      <c r="P152" s="110"/>
      <c r="Q152" s="110" t="s">
        <v>207</v>
      </c>
      <c r="R152" s="110" t="s">
        <v>425</v>
      </c>
      <c r="S152" s="110"/>
      <c r="T152" s="110"/>
      <c r="U152" s="110"/>
      <c r="V152" s="130"/>
      <c r="W152" s="110" t="s">
        <v>426</v>
      </c>
      <c r="X152" s="110"/>
      <c r="Y152" s="110"/>
      <c r="Z152" s="110"/>
      <c r="AA152" s="110"/>
      <c r="AB152" s="160">
        <v>21.7</v>
      </c>
      <c r="AC152" s="130">
        <v>19.7</v>
      </c>
      <c r="AD152" s="130"/>
      <c r="AE152" s="130">
        <v>19.7</v>
      </c>
      <c r="AF152" s="130"/>
      <c r="AG152" s="130">
        <v>19.7</v>
      </c>
      <c r="AH152" s="146">
        <f t="shared" si="2"/>
        <v>20.6</v>
      </c>
      <c r="AK152" s="110"/>
      <c r="AL152" s="110"/>
      <c r="AM152" s="110" t="s">
        <v>421</v>
      </c>
      <c r="AN152" s="110" t="s">
        <v>422</v>
      </c>
      <c r="AO152" s="110">
        <v>213</v>
      </c>
      <c r="AP152" s="110"/>
      <c r="AQ152" s="130">
        <v>205</v>
      </c>
      <c r="AR152" s="130">
        <v>220</v>
      </c>
      <c r="AS152" s="130">
        <v>2003</v>
      </c>
      <c r="AT152" s="110"/>
      <c r="AU152" s="110"/>
      <c r="AV152" s="110"/>
      <c r="AW152" s="110" t="s">
        <v>423</v>
      </c>
      <c r="AX152" s="117">
        <v>163</v>
      </c>
      <c r="AY152" s="105">
        <v>20.2</v>
      </c>
      <c r="AZ152" s="107"/>
      <c r="BA152" s="111"/>
      <c r="BB152" s="111"/>
      <c r="BC152" s="164"/>
      <c r="BD152" s="110"/>
      <c r="BP152" s="110"/>
      <c r="BQ152" s="110"/>
      <c r="BR152" s="114"/>
    </row>
    <row r="153" spans="1:70" ht="12" customHeight="1">
      <c r="A153" s="161"/>
      <c r="B153" s="130">
        <v>158.3</v>
      </c>
      <c r="C153" s="110"/>
      <c r="D153" s="162">
        <v>160</v>
      </c>
      <c r="E153" s="163" t="s">
        <v>276</v>
      </c>
      <c r="F153" s="54">
        <f>IF(D153&lt;=150.8,(D153-'[2]Stages'!$C$39)*'[2]Stages'!$H$40+'[2]Stages'!$E$39,IF(D153&lt;=155.6,(D153-'[2]Stages'!$C$40)*'[2]Stages'!$H$41+'[2]Stages'!$E$40,IF(D153&lt;=161.2,(D153-'[2]Stages'!$C$41)*'[2]Stages'!$H$42+'[2]Stages'!$E$41,IF(D153&lt;=164.7,(D153-'[2]Stages'!$C$42)*'[2]Stages'!$H$43+'[2]Stages'!$E$42,IF(D153&lt;=167.7,(D153-'[2]Stages'!$C$43)*'[2]Stages'!$H$44+'[2]Stages'!$E$43,IF(D153&lt;=171.6,(D153-'[2]Stages'!$C$44)*'[2]Stages'!$H$45+'[2]Stages'!$E$44))))))</f>
        <v>163.67857142857144</v>
      </c>
      <c r="G153" s="110" t="s">
        <v>277</v>
      </c>
      <c r="H153" s="110" t="s">
        <v>427</v>
      </c>
      <c r="I153" s="110"/>
      <c r="J153" s="110"/>
      <c r="K153" s="110"/>
      <c r="L153" s="110"/>
      <c r="M153" s="110"/>
      <c r="N153" s="110"/>
      <c r="O153" s="110"/>
      <c r="P153" s="110"/>
      <c r="Q153" s="110"/>
      <c r="R153" s="110" t="s">
        <v>428</v>
      </c>
      <c r="S153" s="110"/>
      <c r="T153" s="110"/>
      <c r="U153" s="110"/>
      <c r="V153" s="130"/>
      <c r="W153" s="110" t="s">
        <v>420</v>
      </c>
      <c r="X153" s="110"/>
      <c r="Y153" s="110"/>
      <c r="Z153" s="110"/>
      <c r="AA153" s="110"/>
      <c r="AB153" s="160">
        <v>21.7</v>
      </c>
      <c r="AC153" s="130">
        <v>20.4</v>
      </c>
      <c r="AD153" s="130"/>
      <c r="AE153" s="130">
        <v>20.4</v>
      </c>
      <c r="AF153" s="130"/>
      <c r="AG153" s="130">
        <v>20.4</v>
      </c>
      <c r="AH153" s="146">
        <f t="shared" si="2"/>
        <v>21.3</v>
      </c>
      <c r="AK153" s="110"/>
      <c r="AL153" s="110"/>
      <c r="AM153" s="110" t="s">
        <v>421</v>
      </c>
      <c r="AN153" s="110" t="s">
        <v>422</v>
      </c>
      <c r="AO153" s="110">
        <v>213</v>
      </c>
      <c r="AP153" s="110"/>
      <c r="AQ153" s="130">
        <v>205</v>
      </c>
      <c r="AR153" s="130">
        <v>220</v>
      </c>
      <c r="AS153" s="130">
        <v>2003</v>
      </c>
      <c r="AT153" s="110"/>
      <c r="AU153" s="110"/>
      <c r="AV153" s="110"/>
      <c r="AW153" s="110" t="s">
        <v>423</v>
      </c>
      <c r="AX153" s="117">
        <v>163</v>
      </c>
      <c r="AY153" s="105">
        <v>19.7</v>
      </c>
      <c r="AZ153" s="107"/>
      <c r="BA153" s="111"/>
      <c r="BB153" s="111"/>
      <c r="BC153" s="164"/>
      <c r="BD153" s="110"/>
      <c r="BP153" s="110"/>
      <c r="BQ153" s="110"/>
      <c r="BR153" s="114"/>
    </row>
    <row r="154" spans="1:70" ht="12" customHeight="1">
      <c r="A154" s="99">
        <v>8</v>
      </c>
      <c r="D154" s="102">
        <v>160</v>
      </c>
      <c r="F154" s="54">
        <f>IF(D154&lt;=150.8,(D154-'[2]Stages'!$C$39)*'[2]Stages'!$H$40+'[2]Stages'!$E$39,IF(D154&lt;=155.6,(D154-'[2]Stages'!$C$40)*'[2]Stages'!$H$41+'[2]Stages'!$E$40,IF(D154&lt;=161.2,(D154-'[2]Stages'!$C$41)*'[2]Stages'!$H$42+'[2]Stages'!$E$41,IF(D154&lt;=164.7,(D154-'[2]Stages'!$C$42)*'[2]Stages'!$H$43+'[2]Stages'!$E$42,IF(D154&lt;=167.7,(D154-'[2]Stages'!$C$43)*'[2]Stages'!$H$44+'[2]Stages'!$E$43,IF(D154&lt;=171.6,(D154-'[2]Stages'!$C$44)*'[2]Stages'!$H$45+'[2]Stages'!$E$44))))))</f>
        <v>163.67857142857144</v>
      </c>
      <c r="G154" s="101" t="s">
        <v>277</v>
      </c>
      <c r="H154" s="101" t="s">
        <v>427</v>
      </c>
      <c r="AB154" s="126">
        <v>21.7</v>
      </c>
      <c r="AC154" s="100">
        <v>20.6</v>
      </c>
      <c r="AD154" s="100">
        <v>20.6</v>
      </c>
      <c r="AG154" s="100">
        <v>20.6</v>
      </c>
      <c r="AH154" s="146">
        <f t="shared" si="2"/>
        <v>21.500000000000004</v>
      </c>
      <c r="AI154" s="165"/>
      <c r="AJ154" s="165"/>
      <c r="AM154" s="101" t="s">
        <v>211</v>
      </c>
      <c r="AN154" s="101" t="s">
        <v>212</v>
      </c>
      <c r="AO154" s="100">
        <v>26</v>
      </c>
      <c r="AQ154" s="100">
        <v>975</v>
      </c>
      <c r="AR154" s="100">
        <v>978</v>
      </c>
      <c r="AS154" s="100">
        <v>1998</v>
      </c>
      <c r="AW154" s="101" t="s">
        <v>213</v>
      </c>
      <c r="AX154" s="166">
        <v>299.5</v>
      </c>
      <c r="AY154" s="167"/>
      <c r="AZ154" s="168"/>
      <c r="BP154" s="110"/>
      <c r="BQ154" s="110"/>
      <c r="BR154" s="119"/>
    </row>
    <row r="155" spans="1:70" ht="12" customHeight="1">
      <c r="A155" s="161"/>
      <c r="B155" s="130">
        <v>158.8</v>
      </c>
      <c r="C155" s="110"/>
      <c r="D155" s="162">
        <v>160</v>
      </c>
      <c r="E155" s="163" t="s">
        <v>276</v>
      </c>
      <c r="F155" s="54">
        <f>IF(D155&lt;=150.8,(D155-'[2]Stages'!$C$39)*'[2]Stages'!$H$40+'[2]Stages'!$E$39,IF(D155&lt;=155.6,(D155-'[2]Stages'!$C$40)*'[2]Stages'!$H$41+'[2]Stages'!$E$40,IF(D155&lt;=161.2,(D155-'[2]Stages'!$C$41)*'[2]Stages'!$H$42+'[2]Stages'!$E$41,IF(D155&lt;=164.7,(D155-'[2]Stages'!$C$42)*'[2]Stages'!$H$43+'[2]Stages'!$E$42,IF(D155&lt;=167.7,(D155-'[2]Stages'!$C$43)*'[2]Stages'!$H$44+'[2]Stages'!$E$43,IF(D155&lt;=171.6,(D155-'[2]Stages'!$C$44)*'[2]Stages'!$H$45+'[2]Stages'!$E$44))))))</f>
        <v>163.67857142857144</v>
      </c>
      <c r="G155" s="110" t="s">
        <v>277</v>
      </c>
      <c r="H155" s="110" t="s">
        <v>427</v>
      </c>
      <c r="I155" s="110"/>
      <c r="J155" s="110"/>
      <c r="K155" s="110"/>
      <c r="L155" s="110"/>
      <c r="M155" s="110"/>
      <c r="N155" s="110"/>
      <c r="O155" s="110"/>
      <c r="P155" s="110"/>
      <c r="Q155" s="110"/>
      <c r="R155" s="110" t="s">
        <v>429</v>
      </c>
      <c r="S155" s="110"/>
      <c r="T155" s="110"/>
      <c r="U155" s="110"/>
      <c r="V155" s="130"/>
      <c r="W155" s="110" t="s">
        <v>420</v>
      </c>
      <c r="X155" s="110"/>
      <c r="Y155" s="110"/>
      <c r="Z155" s="110"/>
      <c r="AA155" s="110"/>
      <c r="AB155" s="160">
        <v>21.7</v>
      </c>
      <c r="AC155" s="130">
        <v>20.9</v>
      </c>
      <c r="AD155" s="130"/>
      <c r="AE155" s="130">
        <v>20.9</v>
      </c>
      <c r="AF155" s="130"/>
      <c r="AG155" s="130">
        <v>20.9</v>
      </c>
      <c r="AH155" s="146">
        <f t="shared" si="2"/>
        <v>21.8</v>
      </c>
      <c r="AK155" s="110"/>
      <c r="AL155" s="110"/>
      <c r="AM155" s="110" t="s">
        <v>421</v>
      </c>
      <c r="AN155" s="110" t="s">
        <v>422</v>
      </c>
      <c r="AO155" s="110">
        <v>213</v>
      </c>
      <c r="AP155" s="110"/>
      <c r="AQ155" s="130">
        <v>205</v>
      </c>
      <c r="AR155" s="130">
        <v>220</v>
      </c>
      <c r="AS155" s="130">
        <v>2003</v>
      </c>
      <c r="AT155" s="110"/>
      <c r="AU155" s="110"/>
      <c r="AV155" s="110"/>
      <c r="AW155" s="110" t="s">
        <v>423</v>
      </c>
      <c r="AX155" s="117">
        <v>163</v>
      </c>
      <c r="AY155" s="105">
        <v>19.9</v>
      </c>
      <c r="AZ155" s="107"/>
      <c r="BA155" s="111"/>
      <c r="BB155" s="111"/>
      <c r="BC155" s="164"/>
      <c r="BD155" s="110"/>
      <c r="BP155" s="110"/>
      <c r="BQ155" s="110"/>
      <c r="BR155" s="114"/>
    </row>
    <row r="156" spans="1:70" ht="12" customHeight="1">
      <c r="A156" s="161"/>
      <c r="B156" s="130">
        <v>159.4</v>
      </c>
      <c r="C156" s="110"/>
      <c r="D156" s="162">
        <v>161</v>
      </c>
      <c r="E156" s="163" t="s">
        <v>276</v>
      </c>
      <c r="F156" s="54">
        <f>IF(D156&lt;=150.8,(D156-'[2]Stages'!$C$39)*'[2]Stages'!$H$40+'[2]Stages'!$E$39,IF(D156&lt;=155.6,(D156-'[2]Stages'!$C$40)*'[2]Stages'!$H$41+'[2]Stages'!$E$40,IF(D156&lt;=161.2,(D156-'[2]Stages'!$C$41)*'[2]Stages'!$H$42+'[2]Stages'!$E$41,IF(D156&lt;=164.7,(D156-'[2]Stages'!$C$42)*'[2]Stages'!$H$43+'[2]Stages'!$E$42,IF(D156&lt;=167.7,(D156-'[2]Stages'!$C$43)*'[2]Stages'!$H$44+'[2]Stages'!$E$43,IF(D156&lt;=171.6,(D156-'[2]Stages'!$C$44)*'[2]Stages'!$H$45+'[2]Stages'!$E$44))))))</f>
        <v>164.7714285714286</v>
      </c>
      <c r="G156" s="110" t="s">
        <v>277</v>
      </c>
      <c r="H156" s="110" t="s">
        <v>430</v>
      </c>
      <c r="I156" s="110"/>
      <c r="J156" s="110"/>
      <c r="K156" s="110"/>
      <c r="L156" s="110"/>
      <c r="M156" s="110"/>
      <c r="N156" s="110"/>
      <c r="O156" s="110"/>
      <c r="P156" s="110"/>
      <c r="Q156" s="110"/>
      <c r="R156" s="110" t="s">
        <v>431</v>
      </c>
      <c r="S156" s="110"/>
      <c r="T156" s="110"/>
      <c r="U156" s="110"/>
      <c r="V156" s="130"/>
      <c r="W156" s="110" t="s">
        <v>420</v>
      </c>
      <c r="X156" s="110"/>
      <c r="Y156" s="110"/>
      <c r="Z156" s="110"/>
      <c r="AA156" s="110"/>
      <c r="AB156" s="160">
        <v>21.7</v>
      </c>
      <c r="AC156" s="130">
        <v>20.5</v>
      </c>
      <c r="AD156" s="130"/>
      <c r="AE156" s="130">
        <v>20.5</v>
      </c>
      <c r="AF156" s="130"/>
      <c r="AG156" s="130">
        <v>20.5</v>
      </c>
      <c r="AH156" s="146">
        <f t="shared" si="2"/>
        <v>21.400000000000002</v>
      </c>
      <c r="AK156" s="110"/>
      <c r="AL156" s="110"/>
      <c r="AM156" s="110" t="s">
        <v>421</v>
      </c>
      <c r="AN156" s="110" t="s">
        <v>422</v>
      </c>
      <c r="AO156" s="110">
        <v>213</v>
      </c>
      <c r="AP156" s="110"/>
      <c r="AQ156" s="130">
        <v>205</v>
      </c>
      <c r="AR156" s="130">
        <v>220</v>
      </c>
      <c r="AS156" s="130">
        <v>2003</v>
      </c>
      <c r="AT156" s="110"/>
      <c r="AU156" s="110"/>
      <c r="AV156" s="110"/>
      <c r="AW156" s="110" t="s">
        <v>423</v>
      </c>
      <c r="AX156" s="117">
        <v>163</v>
      </c>
      <c r="AY156" s="105">
        <v>19.5</v>
      </c>
      <c r="AZ156" s="107"/>
      <c r="BA156" s="111"/>
      <c r="BB156" s="111"/>
      <c r="BC156" s="164"/>
      <c r="BD156" s="110"/>
      <c r="BP156" s="114"/>
      <c r="BQ156" s="114"/>
      <c r="BR156" s="114"/>
    </row>
    <row r="157" spans="1:70" ht="12" customHeight="1">
      <c r="A157" s="169">
        <v>39543</v>
      </c>
      <c r="D157" s="102">
        <v>162</v>
      </c>
      <c r="F157" s="54">
        <f>IF(D157&lt;=150.8,(D157-'[2]Stages'!$C$39)*'[2]Stages'!$H$40+'[2]Stages'!$E$39,IF(D157&lt;=155.6,(D157-'[2]Stages'!$C$40)*'[2]Stages'!$H$41+'[2]Stages'!$E$40,IF(D157&lt;=161.2,(D157-'[2]Stages'!$C$41)*'[2]Stages'!$H$42+'[2]Stages'!$E$41,IF(D157&lt;=164.7,(D157-'[2]Stages'!$C$42)*'[2]Stages'!$H$43+'[2]Stages'!$E$42,IF(D157&lt;=167.7,(D157-'[2]Stages'!$C$43)*'[2]Stages'!$H$44+'[2]Stages'!$E$43,IF(D157&lt;=171.6,(D157-'[2]Stages'!$C$44)*'[2]Stages'!$H$45+'[2]Stages'!$E$44))))))</f>
        <v>165.56567771828426</v>
      </c>
      <c r="G157" s="101" t="s">
        <v>277</v>
      </c>
      <c r="H157" s="101" t="s">
        <v>432</v>
      </c>
      <c r="AB157" s="126">
        <v>21.7</v>
      </c>
      <c r="AC157" s="100">
        <v>18.8</v>
      </c>
      <c r="AD157" s="100">
        <v>18.8</v>
      </c>
      <c r="AG157" s="100">
        <v>18.8</v>
      </c>
      <c r="AH157" s="146">
        <f t="shared" si="2"/>
        <v>19.700000000000003</v>
      </c>
      <c r="AM157" s="101" t="s">
        <v>211</v>
      </c>
      <c r="AN157" s="101" t="s">
        <v>212</v>
      </c>
      <c r="AO157" s="100">
        <v>26</v>
      </c>
      <c r="AQ157" s="100">
        <v>975</v>
      </c>
      <c r="AR157" s="100">
        <v>978</v>
      </c>
      <c r="AS157" s="100">
        <v>1998</v>
      </c>
      <c r="AW157" s="101" t="s">
        <v>213</v>
      </c>
      <c r="AX157" s="105">
        <v>237</v>
      </c>
      <c r="AY157" s="105">
        <v>20.7</v>
      </c>
      <c r="AZ157" s="107"/>
      <c r="BP157" s="114"/>
      <c r="BQ157" s="114"/>
      <c r="BR157" s="119"/>
    </row>
    <row r="158" spans="1:70" ht="12" customHeight="1">
      <c r="A158" s="161"/>
      <c r="B158" s="130">
        <v>160.2</v>
      </c>
      <c r="C158" s="110"/>
      <c r="D158" s="162">
        <v>162</v>
      </c>
      <c r="E158" s="163" t="s">
        <v>276</v>
      </c>
      <c r="F158" s="54">
        <f>IF(D158&lt;=150.8,(D158-'[2]Stages'!$C$39)*'[2]Stages'!$H$40+'[2]Stages'!$E$39,IF(D158&lt;=155.6,(D158-'[2]Stages'!$C$40)*'[2]Stages'!$H$41+'[2]Stages'!$E$40,IF(D158&lt;=161.2,(D158-'[2]Stages'!$C$41)*'[2]Stages'!$H$42+'[2]Stages'!$E$41,IF(D158&lt;=164.7,(D158-'[2]Stages'!$C$42)*'[2]Stages'!$H$43+'[2]Stages'!$E$42,IF(D158&lt;=167.7,(D158-'[2]Stages'!$C$43)*'[2]Stages'!$H$44+'[2]Stages'!$E$43,IF(D158&lt;=171.6,(D158-'[2]Stages'!$C$44)*'[2]Stages'!$H$45+'[2]Stages'!$E$44))))))</f>
        <v>165.56567771828426</v>
      </c>
      <c r="G158" s="110" t="s">
        <v>277</v>
      </c>
      <c r="H158" s="110" t="s">
        <v>433</v>
      </c>
      <c r="I158" s="110"/>
      <c r="J158" s="110"/>
      <c r="K158" s="110"/>
      <c r="L158" s="110"/>
      <c r="M158" s="110"/>
      <c r="N158" s="110"/>
      <c r="O158" s="110"/>
      <c r="P158" s="110"/>
      <c r="Q158" s="110" t="s">
        <v>207</v>
      </c>
      <c r="R158" s="110" t="s">
        <v>434</v>
      </c>
      <c r="S158" s="110"/>
      <c r="T158" s="110"/>
      <c r="U158" s="110"/>
      <c r="V158" s="130"/>
      <c r="W158" s="110" t="s">
        <v>420</v>
      </c>
      <c r="X158" s="110"/>
      <c r="Y158" s="110"/>
      <c r="Z158" s="110"/>
      <c r="AA158" s="110"/>
      <c r="AB158" s="160">
        <v>21.7</v>
      </c>
      <c r="AC158" s="130">
        <v>19.5</v>
      </c>
      <c r="AD158" s="130"/>
      <c r="AE158" s="130">
        <v>19.5</v>
      </c>
      <c r="AF158" s="130"/>
      <c r="AG158" s="130">
        <v>19.5</v>
      </c>
      <c r="AH158" s="146">
        <f t="shared" si="2"/>
        <v>20.400000000000002</v>
      </c>
      <c r="AK158" s="110"/>
      <c r="AL158" s="110"/>
      <c r="AM158" s="110" t="s">
        <v>421</v>
      </c>
      <c r="AN158" s="110" t="s">
        <v>422</v>
      </c>
      <c r="AO158" s="110">
        <v>213</v>
      </c>
      <c r="AP158" s="110"/>
      <c r="AQ158" s="130">
        <v>205</v>
      </c>
      <c r="AR158" s="130">
        <v>220</v>
      </c>
      <c r="AS158" s="130">
        <v>2003</v>
      </c>
      <c r="AT158" s="110"/>
      <c r="AU158" s="110"/>
      <c r="AV158" s="110"/>
      <c r="AW158" s="110" t="s">
        <v>423</v>
      </c>
      <c r="AX158" s="117">
        <v>163</v>
      </c>
      <c r="AY158" s="105">
        <v>19.5</v>
      </c>
      <c r="AZ158" s="107"/>
      <c r="BA158" s="111"/>
      <c r="BB158" s="111"/>
      <c r="BC158" s="164"/>
      <c r="BD158" s="110"/>
      <c r="BP158" s="114"/>
      <c r="BQ158" s="114"/>
      <c r="BR158" s="114"/>
    </row>
    <row r="159" spans="1:70" ht="12" customHeight="1">
      <c r="A159" s="99">
        <v>6</v>
      </c>
      <c r="D159" s="102">
        <v>162</v>
      </c>
      <c r="F159" s="54">
        <f>IF(D159&lt;=150.8,(D159-'[2]Stages'!$C$39)*'[2]Stages'!$H$40+'[2]Stages'!$E$39,IF(D159&lt;=155.6,(D159-'[2]Stages'!$C$40)*'[2]Stages'!$H$41+'[2]Stages'!$E$40,IF(D159&lt;=161.2,(D159-'[2]Stages'!$C$41)*'[2]Stages'!$H$42+'[2]Stages'!$E$41,IF(D159&lt;=164.7,(D159-'[2]Stages'!$C$42)*'[2]Stages'!$H$43+'[2]Stages'!$E$42,IF(D159&lt;=167.7,(D159-'[2]Stages'!$C$43)*'[2]Stages'!$H$44+'[2]Stages'!$E$43,IF(D159&lt;=171.6,(D159-'[2]Stages'!$C$44)*'[2]Stages'!$H$45+'[2]Stages'!$E$44))))))</f>
        <v>165.56567771828426</v>
      </c>
      <c r="G159" s="101" t="s">
        <v>277</v>
      </c>
      <c r="H159" s="101" t="s">
        <v>432</v>
      </c>
      <c r="AB159" s="126">
        <v>21.7</v>
      </c>
      <c r="AC159" s="100">
        <v>19.6</v>
      </c>
      <c r="AD159" s="100">
        <v>19.6</v>
      </c>
      <c r="AG159" s="100">
        <v>19.6</v>
      </c>
      <c r="AH159" s="146">
        <f t="shared" si="2"/>
        <v>20.500000000000004</v>
      </c>
      <c r="AI159" s="165"/>
      <c r="AJ159" s="165"/>
      <c r="AM159" s="101" t="s">
        <v>211</v>
      </c>
      <c r="AN159" s="101" t="s">
        <v>212</v>
      </c>
      <c r="AO159" s="100">
        <v>26</v>
      </c>
      <c r="AQ159" s="100">
        <v>975</v>
      </c>
      <c r="AR159" s="100">
        <v>978</v>
      </c>
      <c r="AS159" s="100">
        <v>1998</v>
      </c>
      <c r="AW159" s="101" t="s">
        <v>213</v>
      </c>
      <c r="AX159" s="166">
        <v>299.5</v>
      </c>
      <c r="AY159" s="167"/>
      <c r="AZ159" s="168"/>
      <c r="BP159" s="114"/>
      <c r="BQ159" s="114"/>
      <c r="BR159" s="119"/>
    </row>
    <row r="160" spans="1:70" ht="12" customHeight="1">
      <c r="A160" s="169">
        <v>39543</v>
      </c>
      <c r="D160" s="102">
        <v>162</v>
      </c>
      <c r="F160" s="54">
        <f>IF(D160&lt;=150.8,(D160-'[2]Stages'!$C$39)*'[2]Stages'!$H$40+'[2]Stages'!$E$39,IF(D160&lt;=155.6,(D160-'[2]Stages'!$C$40)*'[2]Stages'!$H$41+'[2]Stages'!$E$40,IF(D160&lt;=161.2,(D160-'[2]Stages'!$C$41)*'[2]Stages'!$H$42+'[2]Stages'!$E$41,IF(D160&lt;=164.7,(D160-'[2]Stages'!$C$42)*'[2]Stages'!$H$43+'[2]Stages'!$E$42,IF(D160&lt;=167.7,(D160-'[2]Stages'!$C$43)*'[2]Stages'!$H$44+'[2]Stages'!$E$43,IF(D160&lt;=171.6,(D160-'[2]Stages'!$C$44)*'[2]Stages'!$H$45+'[2]Stages'!$E$44))))))</f>
        <v>165.56567771828426</v>
      </c>
      <c r="G160" s="101" t="s">
        <v>277</v>
      </c>
      <c r="H160" s="101" t="s">
        <v>432</v>
      </c>
      <c r="AB160" s="126">
        <v>21.7</v>
      </c>
      <c r="AC160" s="100">
        <v>20</v>
      </c>
      <c r="AD160" s="100">
        <v>20</v>
      </c>
      <c r="AG160" s="100">
        <v>20</v>
      </c>
      <c r="AH160" s="146">
        <f t="shared" si="2"/>
        <v>20.900000000000002</v>
      </c>
      <c r="AI160" s="165"/>
      <c r="AJ160" s="165"/>
      <c r="AM160" s="101" t="s">
        <v>211</v>
      </c>
      <c r="AN160" s="101" t="s">
        <v>212</v>
      </c>
      <c r="AO160" s="100">
        <v>26</v>
      </c>
      <c r="AQ160" s="100">
        <v>975</v>
      </c>
      <c r="AR160" s="100">
        <v>978</v>
      </c>
      <c r="AS160" s="100">
        <v>1998</v>
      </c>
      <c r="AW160" s="101" t="s">
        <v>213</v>
      </c>
      <c r="AX160" s="166">
        <v>299.5</v>
      </c>
      <c r="AY160" s="167"/>
      <c r="AZ160" s="168"/>
      <c r="BP160" s="114"/>
      <c r="BQ160" s="114"/>
      <c r="BR160" s="119"/>
    </row>
    <row r="161" spans="1:70" ht="12" customHeight="1">
      <c r="A161" s="161"/>
      <c r="B161" s="130">
        <v>160.5</v>
      </c>
      <c r="C161" s="110"/>
      <c r="D161" s="162">
        <v>162.3</v>
      </c>
      <c r="E161" s="163" t="s">
        <v>276</v>
      </c>
      <c r="F161" s="54">
        <f>IF(D161&lt;=150.8,(D161-'[2]Stages'!$C$39)*'[2]Stages'!$H$40+'[2]Stages'!$E$39,IF(D161&lt;=155.6,(D161-'[2]Stages'!$C$40)*'[2]Stages'!$H$41+'[2]Stages'!$E$40,IF(D161&lt;=161.2,(D161-'[2]Stages'!$C$41)*'[2]Stages'!$H$42+'[2]Stages'!$E$41,IF(D161&lt;=164.7,(D161-'[2]Stages'!$C$42)*'[2]Stages'!$H$43+'[2]Stages'!$E$42,IF(D161&lt;=167.7,(D161-'[2]Stages'!$C$43)*'[2]Stages'!$H$44+'[2]Stages'!$E$43,IF(D161&lt;=171.6,(D161-'[2]Stages'!$C$44)*'[2]Stages'!$H$45+'[2]Stages'!$E$44))))))</f>
        <v>165.78155686264088</v>
      </c>
      <c r="G161" s="110" t="s">
        <v>277</v>
      </c>
      <c r="H161" s="110" t="s">
        <v>433</v>
      </c>
      <c r="I161" s="110"/>
      <c r="J161" s="110"/>
      <c r="K161" s="110"/>
      <c r="L161" s="110"/>
      <c r="M161" s="110"/>
      <c r="N161" s="110"/>
      <c r="O161" s="110"/>
      <c r="P161" s="110"/>
      <c r="Q161" s="110" t="s">
        <v>207</v>
      </c>
      <c r="R161" s="110" t="s">
        <v>435</v>
      </c>
      <c r="S161" s="110"/>
      <c r="T161" s="110"/>
      <c r="U161" s="110"/>
      <c r="V161" s="130"/>
      <c r="W161" s="110" t="s">
        <v>420</v>
      </c>
      <c r="X161" s="110"/>
      <c r="Y161" s="110"/>
      <c r="Z161" s="110"/>
      <c r="AA161" s="110"/>
      <c r="AB161" s="160">
        <v>21.7</v>
      </c>
      <c r="AC161" s="130">
        <v>18.9</v>
      </c>
      <c r="AD161" s="130"/>
      <c r="AE161" s="130">
        <v>18.9</v>
      </c>
      <c r="AF161" s="130"/>
      <c r="AG161" s="130">
        <v>18.9</v>
      </c>
      <c r="AH161" s="146">
        <f t="shared" si="2"/>
        <v>19.8</v>
      </c>
      <c r="AK161" s="110"/>
      <c r="AL161" s="110"/>
      <c r="AM161" s="110" t="s">
        <v>421</v>
      </c>
      <c r="AN161" s="110" t="s">
        <v>422</v>
      </c>
      <c r="AO161" s="110">
        <v>213</v>
      </c>
      <c r="AP161" s="110"/>
      <c r="AQ161" s="130">
        <v>205</v>
      </c>
      <c r="AR161" s="130">
        <v>220</v>
      </c>
      <c r="AS161" s="130">
        <v>2003</v>
      </c>
      <c r="AT161" s="110"/>
      <c r="AU161" s="110"/>
      <c r="AV161" s="110"/>
      <c r="AW161" s="110" t="s">
        <v>423</v>
      </c>
      <c r="AX161" s="117">
        <v>163</v>
      </c>
      <c r="AY161" s="105">
        <v>20</v>
      </c>
      <c r="AZ161" s="107"/>
      <c r="BA161" s="111"/>
      <c r="BB161" s="111"/>
      <c r="BC161" s="164"/>
      <c r="BD161" s="110"/>
      <c r="BR161" s="114"/>
    </row>
    <row r="162" spans="1:70" ht="12" customHeight="1">
      <c r="A162" s="161"/>
      <c r="B162" s="130">
        <v>161.1</v>
      </c>
      <c r="C162" s="110"/>
      <c r="D162" s="162">
        <v>163</v>
      </c>
      <c r="E162" s="163" t="s">
        <v>276</v>
      </c>
      <c r="F162" s="54">
        <f>IF(D162&lt;=150.8,(D162-'[2]Stages'!$C$39)*'[2]Stages'!$H$40+'[2]Stages'!$E$39,IF(D162&lt;=155.6,(D162-'[2]Stages'!$C$40)*'[2]Stages'!$H$41+'[2]Stages'!$E$40,IF(D162&lt;=161.2,(D162-'[2]Stages'!$C$41)*'[2]Stages'!$H$42+'[2]Stages'!$E$41,IF(D162&lt;=164.7,(D162-'[2]Stages'!$C$42)*'[2]Stages'!$H$43+'[2]Stages'!$E$42,IF(D162&lt;=167.7,(D162-'[2]Stages'!$C$43)*'[2]Stages'!$H$44+'[2]Stages'!$E$43,IF(D162&lt;=171.6,(D162-'[2]Stages'!$C$44)*'[2]Stages'!$H$45+'[2]Stages'!$E$44))))))</f>
        <v>166.2852748661396</v>
      </c>
      <c r="G162" s="110" t="s">
        <v>277</v>
      </c>
      <c r="H162" s="110" t="s">
        <v>436</v>
      </c>
      <c r="I162" s="110"/>
      <c r="J162" s="110"/>
      <c r="K162" s="110"/>
      <c r="L162" s="110"/>
      <c r="M162" s="110"/>
      <c r="N162" s="110"/>
      <c r="O162" s="110"/>
      <c r="P162" s="110"/>
      <c r="Q162" s="110" t="s">
        <v>207</v>
      </c>
      <c r="R162" s="110" t="s">
        <v>437</v>
      </c>
      <c r="S162" s="110"/>
      <c r="T162" s="110"/>
      <c r="U162" s="110"/>
      <c r="V162" s="130"/>
      <c r="W162" s="110" t="s">
        <v>420</v>
      </c>
      <c r="X162" s="110"/>
      <c r="Y162" s="110"/>
      <c r="Z162" s="110"/>
      <c r="AA162" s="110"/>
      <c r="AB162" s="160">
        <v>21.7</v>
      </c>
      <c r="AC162" s="130">
        <v>19.2</v>
      </c>
      <c r="AD162" s="130"/>
      <c r="AE162" s="130">
        <v>19.2</v>
      </c>
      <c r="AF162" s="130"/>
      <c r="AG162" s="130">
        <v>19.2</v>
      </c>
      <c r="AH162" s="146">
        <f t="shared" si="2"/>
        <v>20.1</v>
      </c>
      <c r="AK162" s="110"/>
      <c r="AL162" s="110"/>
      <c r="AM162" s="110" t="s">
        <v>421</v>
      </c>
      <c r="AN162" s="110" t="s">
        <v>422</v>
      </c>
      <c r="AO162" s="110">
        <v>213</v>
      </c>
      <c r="AP162" s="110"/>
      <c r="AQ162" s="130">
        <v>205</v>
      </c>
      <c r="AR162" s="130">
        <v>220</v>
      </c>
      <c r="AS162" s="130">
        <v>2003</v>
      </c>
      <c r="AT162" s="110"/>
      <c r="AU162" s="110"/>
      <c r="AV162" s="110"/>
      <c r="AW162" s="110" t="s">
        <v>423</v>
      </c>
      <c r="AX162" s="117">
        <v>163</v>
      </c>
      <c r="AY162" s="105">
        <v>19.2</v>
      </c>
      <c r="AZ162" s="107"/>
      <c r="BA162" s="111"/>
      <c r="BB162" s="111"/>
      <c r="BC162" s="164"/>
      <c r="BD162" s="110"/>
      <c r="BJ162" s="108"/>
      <c r="BP162" s="114"/>
      <c r="BQ162" s="114"/>
      <c r="BR162" s="114"/>
    </row>
    <row r="163" spans="1:70" ht="12" customHeight="1">
      <c r="A163" s="161"/>
      <c r="B163" s="130">
        <v>161.5</v>
      </c>
      <c r="C163" s="110"/>
      <c r="D163" s="162">
        <v>163.4</v>
      </c>
      <c r="E163" s="163" t="s">
        <v>276</v>
      </c>
      <c r="F163" s="54">
        <f>IF(D163&lt;=150.8,(D163-'[2]Stages'!$C$39)*'[2]Stages'!$H$40+'[2]Stages'!$E$39,IF(D163&lt;=155.6,(D163-'[2]Stages'!$C$40)*'[2]Stages'!$H$41+'[2]Stages'!$E$40,IF(D163&lt;=161.2,(D163-'[2]Stages'!$C$41)*'[2]Stages'!$H$42+'[2]Stages'!$E$41,IF(D163&lt;=164.7,(D163-'[2]Stages'!$C$42)*'[2]Stages'!$H$43+'[2]Stages'!$E$42,IF(D163&lt;=167.7,(D163-'[2]Stages'!$C$43)*'[2]Stages'!$H$44+'[2]Stages'!$E$43,IF(D163&lt;=171.6,(D163-'[2]Stages'!$C$44)*'[2]Stages'!$H$45+'[2]Stages'!$E$44))))))</f>
        <v>166.57311372528173</v>
      </c>
      <c r="G163" s="110" t="s">
        <v>277</v>
      </c>
      <c r="H163" s="110" t="s">
        <v>436</v>
      </c>
      <c r="I163" s="110"/>
      <c r="J163" s="110"/>
      <c r="K163" s="110"/>
      <c r="L163" s="110"/>
      <c r="M163" s="110"/>
      <c r="N163" s="110"/>
      <c r="O163" s="110"/>
      <c r="P163" s="110"/>
      <c r="Q163" s="110" t="s">
        <v>207</v>
      </c>
      <c r="R163" s="110" t="s">
        <v>438</v>
      </c>
      <c r="S163" s="110"/>
      <c r="T163" s="110"/>
      <c r="U163" s="110"/>
      <c r="V163" s="130"/>
      <c r="W163" s="110" t="s">
        <v>439</v>
      </c>
      <c r="X163" s="110"/>
      <c r="Y163" s="110"/>
      <c r="Z163" s="110"/>
      <c r="AA163" s="110"/>
      <c r="AB163" s="160">
        <v>21.7</v>
      </c>
      <c r="AC163" s="130">
        <v>19.1</v>
      </c>
      <c r="AD163" s="130"/>
      <c r="AE163" s="130">
        <v>19.1</v>
      </c>
      <c r="AF163" s="130"/>
      <c r="AG163" s="130">
        <v>19.1</v>
      </c>
      <c r="AH163" s="146">
        <f t="shared" si="2"/>
        <v>20.000000000000004</v>
      </c>
      <c r="AK163" s="110"/>
      <c r="AL163" s="110"/>
      <c r="AM163" s="110" t="s">
        <v>421</v>
      </c>
      <c r="AN163" s="110" t="s">
        <v>422</v>
      </c>
      <c r="AO163" s="110">
        <v>213</v>
      </c>
      <c r="AP163" s="110"/>
      <c r="AQ163" s="130">
        <v>205</v>
      </c>
      <c r="AR163" s="130">
        <v>220</v>
      </c>
      <c r="AS163" s="130">
        <v>2003</v>
      </c>
      <c r="AT163" s="110"/>
      <c r="AU163" s="110"/>
      <c r="AV163" s="110"/>
      <c r="AW163" s="110" t="s">
        <v>423</v>
      </c>
      <c r="AX163" s="117">
        <v>163</v>
      </c>
      <c r="AY163" s="105">
        <v>18.6</v>
      </c>
      <c r="AZ163" s="107"/>
      <c r="BA163" s="111"/>
      <c r="BB163" s="111"/>
      <c r="BC163" s="164"/>
      <c r="BD163" s="110"/>
      <c r="BJ163" s="108"/>
      <c r="BP163" s="114"/>
      <c r="BQ163" s="114"/>
      <c r="BR163" s="114"/>
    </row>
    <row r="164" spans="1:70" ht="12" customHeight="1">
      <c r="A164" s="161"/>
      <c r="B164" s="130">
        <v>162.2</v>
      </c>
      <c r="C164" s="110"/>
      <c r="D164" s="162">
        <v>164</v>
      </c>
      <c r="E164" s="163" t="s">
        <v>276</v>
      </c>
      <c r="F164" s="54">
        <f>IF(D164&lt;=150.8,(D164-'[2]Stages'!$C$39)*'[2]Stages'!$H$40+'[2]Stages'!$E$39,IF(D164&lt;=155.6,(D164-'[2]Stages'!$C$40)*'[2]Stages'!$H$41+'[2]Stages'!$E$40,IF(D164&lt;=161.2,(D164-'[2]Stages'!$C$41)*'[2]Stages'!$H$42+'[2]Stages'!$E$41,IF(D164&lt;=164.7,(D164-'[2]Stages'!$C$42)*'[2]Stages'!$H$43+'[2]Stages'!$E$42,IF(D164&lt;=167.7,(D164-'[2]Stages'!$C$43)*'[2]Stages'!$H$44+'[2]Stages'!$E$43,IF(D164&lt;=171.6,(D164-'[2]Stages'!$C$44)*'[2]Stages'!$H$45+'[2]Stages'!$E$44))))))</f>
        <v>167.0048720139949</v>
      </c>
      <c r="G164" s="110" t="s">
        <v>277</v>
      </c>
      <c r="H164" s="110" t="s">
        <v>440</v>
      </c>
      <c r="I164" s="110"/>
      <c r="J164" s="110"/>
      <c r="K164" s="110"/>
      <c r="L164" s="110"/>
      <c r="M164" s="110"/>
      <c r="N164" s="110"/>
      <c r="O164" s="110"/>
      <c r="P164" s="110"/>
      <c r="Q164" s="110" t="s">
        <v>207</v>
      </c>
      <c r="R164" s="110" t="s">
        <v>437</v>
      </c>
      <c r="S164" s="110"/>
      <c r="T164" s="110"/>
      <c r="U164" s="110"/>
      <c r="V164" s="130"/>
      <c r="W164" s="110" t="s">
        <v>441</v>
      </c>
      <c r="X164" s="110"/>
      <c r="Y164" s="110"/>
      <c r="Z164" s="110"/>
      <c r="AA164" s="110"/>
      <c r="AB164" s="160">
        <v>21.7</v>
      </c>
      <c r="AC164" s="130">
        <v>18.8</v>
      </c>
      <c r="AD164" s="130"/>
      <c r="AE164" s="130">
        <v>18.8</v>
      </c>
      <c r="AF164" s="130"/>
      <c r="AG164" s="130">
        <v>18.8</v>
      </c>
      <c r="AH164" s="146">
        <f t="shared" si="2"/>
        <v>19.700000000000003</v>
      </c>
      <c r="AK164" s="110"/>
      <c r="AL164" s="110"/>
      <c r="AM164" s="110" t="s">
        <v>421</v>
      </c>
      <c r="AN164" s="110" t="s">
        <v>422</v>
      </c>
      <c r="AO164" s="110">
        <v>213</v>
      </c>
      <c r="AP164" s="110"/>
      <c r="AQ164" s="130">
        <v>205</v>
      </c>
      <c r="AR164" s="130">
        <v>220</v>
      </c>
      <c r="AS164" s="130">
        <v>2003</v>
      </c>
      <c r="AT164" s="110"/>
      <c r="AU164" s="110"/>
      <c r="AV164" s="110"/>
      <c r="AW164" s="110" t="s">
        <v>423</v>
      </c>
      <c r="AX164" s="117">
        <v>163</v>
      </c>
      <c r="AY164" s="105">
        <v>19.6</v>
      </c>
      <c r="AZ164" s="107"/>
      <c r="BA164" s="111"/>
      <c r="BB164" s="111"/>
      <c r="BC164" s="164"/>
      <c r="BD164" s="110"/>
      <c r="BJ164" s="108"/>
      <c r="BP164" s="114"/>
      <c r="BQ164" s="114"/>
      <c r="BR164" s="114"/>
    </row>
    <row r="165" spans="1:70" ht="12" customHeight="1">
      <c r="A165" s="161"/>
      <c r="B165" s="130">
        <v>163.3</v>
      </c>
      <c r="C165" s="110"/>
      <c r="D165" s="162">
        <v>164.1</v>
      </c>
      <c r="E165" s="163" t="s">
        <v>276</v>
      </c>
      <c r="F165" s="54">
        <f>IF(D165&lt;=150.8,(D165-'[2]Stages'!$C$39)*'[2]Stages'!$H$40+'[2]Stages'!$E$39,IF(D165&lt;=155.6,(D165-'[2]Stages'!$C$40)*'[2]Stages'!$H$41+'[2]Stages'!$E$40,IF(D165&lt;=161.2,(D165-'[2]Stages'!$C$41)*'[2]Stages'!$H$42+'[2]Stages'!$E$41,IF(D165&lt;=164.7,(D165-'[2]Stages'!$C$42)*'[2]Stages'!$H$43+'[2]Stages'!$E$42,IF(D165&lt;=167.7,(D165-'[2]Stages'!$C$43)*'[2]Stages'!$H$44+'[2]Stages'!$E$43,IF(D165&lt;=171.6,(D165-'[2]Stages'!$C$44)*'[2]Stages'!$H$45+'[2]Stages'!$E$44))))))</f>
        <v>167.07683172878043</v>
      </c>
      <c r="G165" s="110" t="s">
        <v>277</v>
      </c>
      <c r="H165" s="110" t="s">
        <v>440</v>
      </c>
      <c r="I165" s="110"/>
      <c r="J165" s="110"/>
      <c r="K165" s="110"/>
      <c r="L165" s="110"/>
      <c r="M165" s="110"/>
      <c r="N165" s="110"/>
      <c r="O165" s="110"/>
      <c r="P165" s="110"/>
      <c r="Q165" s="110"/>
      <c r="R165" s="110" t="s">
        <v>429</v>
      </c>
      <c r="S165" s="110"/>
      <c r="T165" s="110"/>
      <c r="U165" s="110"/>
      <c r="V165" s="130"/>
      <c r="W165" s="110" t="s">
        <v>442</v>
      </c>
      <c r="X165" s="110"/>
      <c r="Y165" s="110"/>
      <c r="Z165" s="110"/>
      <c r="AA165" s="110"/>
      <c r="AB165" s="160">
        <v>21.7</v>
      </c>
      <c r="AC165" s="130">
        <v>19.6</v>
      </c>
      <c r="AD165" s="130"/>
      <c r="AE165" s="130">
        <v>19.6</v>
      </c>
      <c r="AF165" s="130"/>
      <c r="AG165" s="130">
        <v>19.6</v>
      </c>
      <c r="AH165" s="146">
        <f t="shared" si="2"/>
        <v>20.500000000000004</v>
      </c>
      <c r="AI165" s="130"/>
      <c r="AJ165" s="130"/>
      <c r="AK165" s="110"/>
      <c r="AL165" s="110"/>
      <c r="AM165" s="110" t="s">
        <v>421</v>
      </c>
      <c r="AN165" s="110" t="s">
        <v>422</v>
      </c>
      <c r="AO165" s="110">
        <v>213</v>
      </c>
      <c r="AP165" s="110"/>
      <c r="AQ165" s="130">
        <v>205</v>
      </c>
      <c r="AR165" s="130">
        <v>220</v>
      </c>
      <c r="AS165" s="130">
        <v>2003</v>
      </c>
      <c r="AT165" s="110"/>
      <c r="AU165" s="110"/>
      <c r="AV165" s="110"/>
      <c r="AW165" s="110" t="s">
        <v>423</v>
      </c>
      <c r="AX165" s="131">
        <v>163</v>
      </c>
      <c r="AY165" s="131">
        <v>19.2</v>
      </c>
      <c r="AZ165" s="132"/>
      <c r="BA165" s="111"/>
      <c r="BB165" s="111"/>
      <c r="BC165" s="164"/>
      <c r="BD165" s="110"/>
      <c r="BJ165" s="108"/>
      <c r="BP165" s="114"/>
      <c r="BQ165" s="114"/>
      <c r="BR165" s="114"/>
    </row>
    <row r="166" spans="1:70" ht="12" customHeight="1">
      <c r="A166" s="161"/>
      <c r="B166" s="130">
        <v>163.9</v>
      </c>
      <c r="C166" s="110"/>
      <c r="D166" s="162">
        <v>164.5</v>
      </c>
      <c r="E166" s="163" t="s">
        <v>276</v>
      </c>
      <c r="F166" s="54">
        <f>IF(D166&lt;=150.8,(D166-'[2]Stages'!$C$39)*'[2]Stages'!$H$40+'[2]Stages'!$E$39,IF(D166&lt;=155.6,(D166-'[2]Stages'!$C$40)*'[2]Stages'!$H$41+'[2]Stages'!$E$40,IF(D166&lt;=161.2,(D166-'[2]Stages'!$C$41)*'[2]Stages'!$H$42+'[2]Stages'!$E$41,IF(D166&lt;=164.7,(D166-'[2]Stages'!$C$42)*'[2]Stages'!$H$43+'[2]Stages'!$E$42,IF(D166&lt;=167.7,(D166-'[2]Stages'!$C$43)*'[2]Stages'!$H$44+'[2]Stages'!$E$43,IF(D166&lt;=171.6,(D166-'[2]Stages'!$C$44)*'[2]Stages'!$H$45+'[2]Stages'!$E$44))))))</f>
        <v>167.36467058792257</v>
      </c>
      <c r="G166" s="110" t="s">
        <v>277</v>
      </c>
      <c r="H166" s="110" t="s">
        <v>440</v>
      </c>
      <c r="I166" s="110"/>
      <c r="J166" s="110"/>
      <c r="K166" s="110"/>
      <c r="L166" s="110"/>
      <c r="M166" s="110"/>
      <c r="N166" s="110"/>
      <c r="O166" s="110"/>
      <c r="P166" s="110"/>
      <c r="Q166" s="110" t="s">
        <v>207</v>
      </c>
      <c r="R166" s="110" t="s">
        <v>443</v>
      </c>
      <c r="S166" s="110"/>
      <c r="T166" s="110"/>
      <c r="U166" s="110"/>
      <c r="V166" s="130"/>
      <c r="W166" s="110" t="s">
        <v>420</v>
      </c>
      <c r="X166" s="110"/>
      <c r="Y166" s="110"/>
      <c r="Z166" s="110"/>
      <c r="AA166" s="110"/>
      <c r="AB166" s="160">
        <v>21.7</v>
      </c>
      <c r="AC166" s="130">
        <v>19</v>
      </c>
      <c r="AD166" s="130"/>
      <c r="AE166" s="130">
        <v>19</v>
      </c>
      <c r="AF166" s="130"/>
      <c r="AG166" s="130">
        <v>19</v>
      </c>
      <c r="AH166" s="146">
        <f t="shared" si="2"/>
        <v>19.900000000000002</v>
      </c>
      <c r="AI166" s="130"/>
      <c r="AJ166" s="130"/>
      <c r="AK166" s="110"/>
      <c r="AL166" s="110"/>
      <c r="AM166" s="110" t="s">
        <v>421</v>
      </c>
      <c r="AN166" s="110" t="s">
        <v>422</v>
      </c>
      <c r="AO166" s="110">
        <v>213</v>
      </c>
      <c r="AP166" s="110"/>
      <c r="AQ166" s="130">
        <v>205</v>
      </c>
      <c r="AR166" s="130">
        <v>220</v>
      </c>
      <c r="AS166" s="130">
        <v>2003</v>
      </c>
      <c r="AT166" s="110"/>
      <c r="AU166" s="110"/>
      <c r="AV166" s="110"/>
      <c r="AW166" s="110" t="s">
        <v>423</v>
      </c>
      <c r="AX166" s="131">
        <v>164.1</v>
      </c>
      <c r="AY166" s="131">
        <v>19.6</v>
      </c>
      <c r="AZ166" s="132"/>
      <c r="BA166" s="111"/>
      <c r="BB166" s="111"/>
      <c r="BC166" s="164"/>
      <c r="BD166" s="110"/>
      <c r="BJ166" s="108"/>
      <c r="BP166" s="114"/>
      <c r="BQ166" s="114"/>
      <c r="BR166" s="114"/>
    </row>
    <row r="167" spans="1:70" ht="12" customHeight="1">
      <c r="A167" s="161"/>
      <c r="B167" s="130">
        <v>163.9</v>
      </c>
      <c r="C167" s="110"/>
      <c r="D167" s="162">
        <v>164.5</v>
      </c>
      <c r="E167" s="163" t="s">
        <v>276</v>
      </c>
      <c r="F167" s="54">
        <f>IF(D167&lt;=150.8,(D167-'[2]Stages'!$C$39)*'[2]Stages'!$H$40+'[2]Stages'!$E$39,IF(D167&lt;=155.6,(D167-'[2]Stages'!$C$40)*'[2]Stages'!$H$41+'[2]Stages'!$E$40,IF(D167&lt;=161.2,(D167-'[2]Stages'!$C$41)*'[2]Stages'!$H$42+'[2]Stages'!$E$41,IF(D167&lt;=164.7,(D167-'[2]Stages'!$C$42)*'[2]Stages'!$H$43+'[2]Stages'!$E$42,IF(D167&lt;=167.7,(D167-'[2]Stages'!$C$43)*'[2]Stages'!$H$44+'[2]Stages'!$E$43,IF(D167&lt;=171.6,(D167-'[2]Stages'!$C$44)*'[2]Stages'!$H$45+'[2]Stages'!$E$44))))))</f>
        <v>167.36467058792257</v>
      </c>
      <c r="G167" s="110" t="s">
        <v>277</v>
      </c>
      <c r="H167" s="110" t="s">
        <v>440</v>
      </c>
      <c r="I167" s="110"/>
      <c r="J167" s="110"/>
      <c r="K167" s="110"/>
      <c r="L167" s="110"/>
      <c r="M167" s="110"/>
      <c r="N167" s="110"/>
      <c r="O167" s="110"/>
      <c r="P167" s="110"/>
      <c r="Q167" s="110" t="s">
        <v>207</v>
      </c>
      <c r="R167" s="110" t="s">
        <v>444</v>
      </c>
      <c r="S167" s="110"/>
      <c r="T167" s="110"/>
      <c r="U167" s="110"/>
      <c r="V167" s="130"/>
      <c r="W167" s="110" t="s">
        <v>420</v>
      </c>
      <c r="X167" s="110"/>
      <c r="Y167" s="110"/>
      <c r="Z167" s="110"/>
      <c r="AA167" s="110"/>
      <c r="AB167" s="160">
        <v>21.7</v>
      </c>
      <c r="AC167" s="130">
        <v>19.8</v>
      </c>
      <c r="AD167" s="130"/>
      <c r="AE167" s="130">
        <v>19.8</v>
      </c>
      <c r="AF167" s="130"/>
      <c r="AG167" s="130">
        <v>19.8</v>
      </c>
      <c r="AH167" s="146">
        <f t="shared" si="2"/>
        <v>20.700000000000003</v>
      </c>
      <c r="AI167" s="130"/>
      <c r="AJ167" s="130"/>
      <c r="AK167" s="110"/>
      <c r="AL167" s="110"/>
      <c r="AM167" s="110" t="s">
        <v>421</v>
      </c>
      <c r="AN167" s="110" t="s">
        <v>422</v>
      </c>
      <c r="AO167" s="110">
        <v>213</v>
      </c>
      <c r="AP167" s="110"/>
      <c r="AQ167" s="130">
        <v>205</v>
      </c>
      <c r="AR167" s="130">
        <v>220</v>
      </c>
      <c r="AS167" s="130">
        <v>2003</v>
      </c>
      <c r="AT167" s="110"/>
      <c r="AU167" s="110"/>
      <c r="AV167" s="110"/>
      <c r="AW167" s="110" t="s">
        <v>423</v>
      </c>
      <c r="AX167" s="131">
        <v>164</v>
      </c>
      <c r="AY167" s="131">
        <v>18.8</v>
      </c>
      <c r="AZ167" s="132"/>
      <c r="BA167" s="111"/>
      <c r="BB167" s="111"/>
      <c r="BC167" s="164"/>
      <c r="BD167" s="110"/>
      <c r="BP167" s="114"/>
      <c r="BQ167" s="114"/>
      <c r="BR167" s="114"/>
    </row>
    <row r="168" spans="1:70" ht="12" customHeight="1">
      <c r="A168" s="161"/>
      <c r="B168" s="130">
        <v>163.9</v>
      </c>
      <c r="C168" s="110"/>
      <c r="D168" s="162">
        <v>164.5</v>
      </c>
      <c r="E168" s="163" t="s">
        <v>276</v>
      </c>
      <c r="F168" s="54">
        <f>IF(D168&lt;=150.8,(D168-'[2]Stages'!$C$39)*'[2]Stages'!$H$40+'[2]Stages'!$E$39,IF(D168&lt;=155.6,(D168-'[2]Stages'!$C$40)*'[2]Stages'!$H$41+'[2]Stages'!$E$40,IF(D168&lt;=161.2,(D168-'[2]Stages'!$C$41)*'[2]Stages'!$H$42+'[2]Stages'!$E$41,IF(D168&lt;=164.7,(D168-'[2]Stages'!$C$42)*'[2]Stages'!$H$43+'[2]Stages'!$E$42,IF(D168&lt;=167.7,(D168-'[2]Stages'!$C$43)*'[2]Stages'!$H$44+'[2]Stages'!$E$43,IF(D168&lt;=171.6,(D168-'[2]Stages'!$C$44)*'[2]Stages'!$H$45+'[2]Stages'!$E$44))))))</f>
        <v>167.36467058792257</v>
      </c>
      <c r="G168" s="110" t="s">
        <v>277</v>
      </c>
      <c r="H168" s="110" t="s">
        <v>440</v>
      </c>
      <c r="I168" s="110"/>
      <c r="J168" s="110"/>
      <c r="K168" s="110"/>
      <c r="L168" s="110"/>
      <c r="M168" s="110"/>
      <c r="N168" s="110"/>
      <c r="O168" s="110"/>
      <c r="P168" s="110"/>
      <c r="Q168" s="110" t="s">
        <v>207</v>
      </c>
      <c r="R168" s="110" t="s">
        <v>445</v>
      </c>
      <c r="S168" s="110"/>
      <c r="T168" s="110"/>
      <c r="U168" s="110"/>
      <c r="V168" s="130"/>
      <c r="W168" s="110" t="s">
        <v>420</v>
      </c>
      <c r="X168" s="110"/>
      <c r="Y168" s="110"/>
      <c r="Z168" s="110"/>
      <c r="AA168" s="110"/>
      <c r="AB168" s="160">
        <v>21.7</v>
      </c>
      <c r="AC168" s="130">
        <v>20.2</v>
      </c>
      <c r="AD168" s="130"/>
      <c r="AE168" s="130">
        <v>20.2</v>
      </c>
      <c r="AF168" s="130"/>
      <c r="AG168" s="130">
        <v>20.2</v>
      </c>
      <c r="AH168" s="146">
        <f t="shared" si="2"/>
        <v>21.1</v>
      </c>
      <c r="AI168" s="130"/>
      <c r="AJ168" s="130"/>
      <c r="AK168" s="110"/>
      <c r="AL168" s="110"/>
      <c r="AM168" s="110" t="s">
        <v>421</v>
      </c>
      <c r="AN168" s="110" t="s">
        <v>422</v>
      </c>
      <c r="AO168" s="110">
        <v>213</v>
      </c>
      <c r="AP168" s="110"/>
      <c r="AQ168" s="130">
        <v>205</v>
      </c>
      <c r="AR168" s="130">
        <v>220</v>
      </c>
      <c r="AS168" s="130">
        <v>2003</v>
      </c>
      <c r="AT168" s="110"/>
      <c r="AU168" s="110"/>
      <c r="AV168" s="110"/>
      <c r="AW168" s="110" t="s">
        <v>423</v>
      </c>
      <c r="AX168" s="131">
        <v>163.4</v>
      </c>
      <c r="AY168" s="131">
        <v>19.1</v>
      </c>
      <c r="AZ168" s="132"/>
      <c r="BA168" s="111"/>
      <c r="BB168" s="111"/>
      <c r="BC168" s="164"/>
      <c r="BD168" s="110"/>
      <c r="BE168" s="122"/>
      <c r="BF168" s="152"/>
      <c r="BG168" s="152"/>
      <c r="BH168" s="122"/>
      <c r="BI168" s="152"/>
      <c r="BP168" s="114"/>
      <c r="BQ168" s="114"/>
      <c r="BR168" s="114"/>
    </row>
    <row r="169" spans="1:70" ht="12" customHeight="1">
      <c r="A169" s="161"/>
      <c r="B169" s="130">
        <v>164.2</v>
      </c>
      <c r="C169" s="110"/>
      <c r="D169" s="162">
        <v>164.7</v>
      </c>
      <c r="E169" s="163" t="s">
        <v>276</v>
      </c>
      <c r="F169" s="54">
        <f>IF(D169&lt;=150.8,(D169-'[2]Stages'!$C$39)*'[2]Stages'!$H$40+'[2]Stages'!$E$39,IF(D169&lt;=155.6,(D169-'[2]Stages'!$C$40)*'[2]Stages'!$H$41+'[2]Stages'!$E$40,IF(D169&lt;=161.2,(D169-'[2]Stages'!$C$41)*'[2]Stages'!$H$42+'[2]Stages'!$E$41,IF(D169&lt;=164.7,(D169-'[2]Stages'!$C$42)*'[2]Stages'!$H$43+'[2]Stages'!$E$42,IF(D169&lt;=167.7,(D169-'[2]Stages'!$C$43)*'[2]Stages'!$H$44+'[2]Stages'!$E$43,IF(D169&lt;=171.6,(D169-'[2]Stages'!$C$44)*'[2]Stages'!$H$45+'[2]Stages'!$E$44))))))</f>
        <v>167.50859001749362</v>
      </c>
      <c r="G169" s="110" t="s">
        <v>277</v>
      </c>
      <c r="H169" s="110" t="s">
        <v>446</v>
      </c>
      <c r="I169" s="110"/>
      <c r="J169" s="110"/>
      <c r="K169" s="110"/>
      <c r="L169" s="110"/>
      <c r="M169" s="110"/>
      <c r="N169" s="110"/>
      <c r="O169" s="110"/>
      <c r="P169" s="110"/>
      <c r="Q169" s="110" t="s">
        <v>207</v>
      </c>
      <c r="R169" s="110" t="s">
        <v>447</v>
      </c>
      <c r="S169" s="110"/>
      <c r="T169" s="110"/>
      <c r="U169" s="110"/>
      <c r="V169" s="130"/>
      <c r="W169" s="110" t="s">
        <v>441</v>
      </c>
      <c r="X169" s="110"/>
      <c r="Y169" s="110"/>
      <c r="Z169" s="110"/>
      <c r="AA169" s="110"/>
      <c r="AB169" s="160">
        <v>21.7</v>
      </c>
      <c r="AC169" s="130">
        <v>19.1</v>
      </c>
      <c r="AD169" s="130"/>
      <c r="AE169" s="130">
        <v>19.1</v>
      </c>
      <c r="AF169" s="130"/>
      <c r="AG169" s="130">
        <v>19.1</v>
      </c>
      <c r="AH169" s="146">
        <f t="shared" si="2"/>
        <v>20.000000000000004</v>
      </c>
      <c r="AI169" s="130"/>
      <c r="AJ169" s="130"/>
      <c r="AK169" s="110"/>
      <c r="AL169" s="110"/>
      <c r="AM169" s="110" t="s">
        <v>421</v>
      </c>
      <c r="AN169" s="110" t="s">
        <v>422</v>
      </c>
      <c r="AO169" s="110">
        <v>213</v>
      </c>
      <c r="AP169" s="110"/>
      <c r="AQ169" s="130">
        <v>205</v>
      </c>
      <c r="AR169" s="130">
        <v>220</v>
      </c>
      <c r="AS169" s="130">
        <v>2003</v>
      </c>
      <c r="AT169" s="110"/>
      <c r="AU169" s="110"/>
      <c r="AV169" s="110"/>
      <c r="AW169" s="110" t="s">
        <v>423</v>
      </c>
      <c r="AX169" s="131">
        <v>164.5</v>
      </c>
      <c r="AY169" s="131">
        <v>20.2</v>
      </c>
      <c r="AZ169" s="132"/>
      <c r="BA169" s="111"/>
      <c r="BB169" s="111"/>
      <c r="BC169" s="164"/>
      <c r="BD169" s="110"/>
      <c r="BE169" s="122"/>
      <c r="BF169" s="152"/>
      <c r="BG169" s="152"/>
      <c r="BH169" s="122"/>
      <c r="BI169" s="152"/>
      <c r="BP169" s="114"/>
      <c r="BQ169" s="114"/>
      <c r="BR169" s="114"/>
    </row>
    <row r="170" spans="1:70" ht="12" customHeight="1">
      <c r="A170" s="161"/>
      <c r="B170" s="130">
        <v>164.6</v>
      </c>
      <c r="C170" s="110"/>
      <c r="D170" s="162">
        <v>165</v>
      </c>
      <c r="E170" s="163" t="s">
        <v>276</v>
      </c>
      <c r="F170" s="54">
        <f>IF(D170&lt;=150.8,(D170-'[2]Stages'!$C$39)*'[2]Stages'!$H$40+'[2]Stages'!$E$39,IF(D170&lt;=155.6,(D170-'[2]Stages'!$C$40)*'[2]Stages'!$H$41+'[2]Stages'!$E$40,IF(D170&lt;=161.2,(D170-'[2]Stages'!$C$41)*'[2]Stages'!$H$42+'[2]Stages'!$E$41,IF(D170&lt;=164.7,(D170-'[2]Stages'!$C$42)*'[2]Stages'!$H$43+'[2]Stages'!$E$42,IF(D170&lt;=167.7,(D170-'[2]Stages'!$C$43)*'[2]Stages'!$H$44+'[2]Stages'!$E$43,IF(D170&lt;=171.6,(D170-'[2]Stages'!$C$44)*'[2]Stages'!$H$45+'[2]Stages'!$E$44))))))</f>
        <v>167.72035997142598</v>
      </c>
      <c r="G170" s="110" t="s">
        <v>277</v>
      </c>
      <c r="H170" s="110" t="s">
        <v>448</v>
      </c>
      <c r="I170" s="110"/>
      <c r="J170" s="110"/>
      <c r="K170" s="110"/>
      <c r="L170" s="110"/>
      <c r="M170" s="110"/>
      <c r="N170" s="110"/>
      <c r="O170" s="110"/>
      <c r="P170" s="110"/>
      <c r="Q170" s="110" t="s">
        <v>207</v>
      </c>
      <c r="R170" s="110" t="s">
        <v>449</v>
      </c>
      <c r="S170" s="110"/>
      <c r="T170" s="110"/>
      <c r="U170" s="110"/>
      <c r="V170" s="130"/>
      <c r="W170" s="110" t="s">
        <v>420</v>
      </c>
      <c r="X170" s="110"/>
      <c r="Y170" s="110"/>
      <c r="Z170" s="110"/>
      <c r="AA170" s="110"/>
      <c r="AB170" s="160">
        <v>21.7</v>
      </c>
      <c r="AC170" s="130">
        <v>19.1</v>
      </c>
      <c r="AD170" s="130"/>
      <c r="AE170" s="130">
        <v>19.1</v>
      </c>
      <c r="AF170" s="130"/>
      <c r="AG170" s="130">
        <v>19.1</v>
      </c>
      <c r="AH170" s="146">
        <f t="shared" si="2"/>
        <v>20.000000000000004</v>
      </c>
      <c r="AI170" s="130"/>
      <c r="AJ170" s="130"/>
      <c r="AK170" s="110"/>
      <c r="AL170" s="110"/>
      <c r="AM170" s="110" t="s">
        <v>421</v>
      </c>
      <c r="AN170" s="110" t="s">
        <v>422</v>
      </c>
      <c r="AO170" s="110">
        <v>213</v>
      </c>
      <c r="AP170" s="110"/>
      <c r="AQ170" s="130">
        <v>205</v>
      </c>
      <c r="AR170" s="130">
        <v>220</v>
      </c>
      <c r="AS170" s="130">
        <v>2003</v>
      </c>
      <c r="AT170" s="110"/>
      <c r="AU170" s="110"/>
      <c r="AV170" s="110"/>
      <c r="AW170" s="110" t="s">
        <v>423</v>
      </c>
      <c r="AX170" s="131">
        <v>164.5</v>
      </c>
      <c r="AY170" s="131">
        <v>19.8</v>
      </c>
      <c r="AZ170" s="132"/>
      <c r="BA170" s="111"/>
      <c r="BB170" s="111"/>
      <c r="BC170" s="164"/>
      <c r="BD170" s="110"/>
      <c r="BE170" s="122"/>
      <c r="BF170" s="152"/>
      <c r="BG170" s="152"/>
      <c r="BH170" s="122"/>
      <c r="BI170" s="152"/>
      <c r="BP170" s="114"/>
      <c r="BQ170" s="114"/>
      <c r="BR170" s="114"/>
    </row>
    <row r="171" spans="1:70" ht="12" customHeight="1">
      <c r="A171" s="161"/>
      <c r="B171" s="130">
        <v>164.6</v>
      </c>
      <c r="C171" s="110"/>
      <c r="D171" s="162">
        <v>165</v>
      </c>
      <c r="E171" s="163" t="s">
        <v>276</v>
      </c>
      <c r="F171" s="54">
        <f>IF(D171&lt;=150.8,(D171-'[2]Stages'!$C$39)*'[2]Stages'!$H$40+'[2]Stages'!$E$39,IF(D171&lt;=155.6,(D171-'[2]Stages'!$C$40)*'[2]Stages'!$H$41+'[2]Stages'!$E$40,IF(D171&lt;=161.2,(D171-'[2]Stages'!$C$41)*'[2]Stages'!$H$42+'[2]Stages'!$E$41,IF(D171&lt;=164.7,(D171-'[2]Stages'!$C$42)*'[2]Stages'!$H$43+'[2]Stages'!$E$42,IF(D171&lt;=167.7,(D171-'[2]Stages'!$C$43)*'[2]Stages'!$H$44+'[2]Stages'!$E$43,IF(D171&lt;=171.6,(D171-'[2]Stages'!$C$44)*'[2]Stages'!$H$45+'[2]Stages'!$E$44))))))</f>
        <v>167.72035997142598</v>
      </c>
      <c r="G171" s="110" t="s">
        <v>277</v>
      </c>
      <c r="H171" s="110" t="s">
        <v>448</v>
      </c>
      <c r="I171" s="110"/>
      <c r="J171" s="110"/>
      <c r="K171" s="110"/>
      <c r="L171" s="110"/>
      <c r="M171" s="110"/>
      <c r="N171" s="110"/>
      <c r="O171" s="110"/>
      <c r="P171" s="110"/>
      <c r="Q171" s="110" t="s">
        <v>207</v>
      </c>
      <c r="R171" s="110" t="s">
        <v>450</v>
      </c>
      <c r="S171" s="110"/>
      <c r="T171" s="110"/>
      <c r="U171" s="110"/>
      <c r="V171" s="130"/>
      <c r="W171" s="110" t="s">
        <v>420</v>
      </c>
      <c r="X171" s="110"/>
      <c r="Y171" s="110"/>
      <c r="Z171" s="110"/>
      <c r="AA171" s="110"/>
      <c r="AB171" s="160">
        <v>21.7</v>
      </c>
      <c r="AC171" s="130">
        <v>20.7</v>
      </c>
      <c r="AD171" s="130"/>
      <c r="AE171" s="130">
        <v>20.7</v>
      </c>
      <c r="AF171" s="130"/>
      <c r="AG171" s="130">
        <v>20.7</v>
      </c>
      <c r="AH171" s="146">
        <f t="shared" si="2"/>
        <v>21.6</v>
      </c>
      <c r="AI171" s="130"/>
      <c r="AJ171" s="130"/>
      <c r="AK171" s="110"/>
      <c r="AL171" s="110"/>
      <c r="AM171" s="110" t="s">
        <v>421</v>
      </c>
      <c r="AN171" s="110" t="s">
        <v>422</v>
      </c>
      <c r="AO171" s="110">
        <v>213</v>
      </c>
      <c r="AP171" s="110"/>
      <c r="AQ171" s="130">
        <v>205</v>
      </c>
      <c r="AR171" s="130">
        <v>220</v>
      </c>
      <c r="AS171" s="130">
        <v>2003</v>
      </c>
      <c r="AT171" s="110"/>
      <c r="AU171" s="110"/>
      <c r="AV171" s="110"/>
      <c r="AW171" s="110" t="s">
        <v>423</v>
      </c>
      <c r="AX171" s="131">
        <v>164.5</v>
      </c>
      <c r="AY171" s="131">
        <v>19</v>
      </c>
      <c r="AZ171" s="132"/>
      <c r="BA171" s="111"/>
      <c r="BB171" s="111"/>
      <c r="BC171" s="164"/>
      <c r="BD171" s="110"/>
      <c r="BE171" s="122"/>
      <c r="BF171" s="152"/>
      <c r="BG171" s="152"/>
      <c r="BH171" s="122"/>
      <c r="BI171" s="152"/>
      <c r="BP171" s="114"/>
      <c r="BQ171" s="114"/>
      <c r="BR171" s="114"/>
    </row>
    <row r="172" spans="1:70" ht="12" customHeight="1">
      <c r="A172" s="161"/>
      <c r="B172" s="130">
        <v>165.3</v>
      </c>
      <c r="C172" s="110"/>
      <c r="D172" s="162">
        <v>165.7</v>
      </c>
      <c r="E172" s="163" t="s">
        <v>276</v>
      </c>
      <c r="F172" s="54">
        <f>IF(D172&lt;=150.8,(D172-'[2]Stages'!$C$39)*'[2]Stages'!$H$40+'[2]Stages'!$E$39,IF(D172&lt;=155.6,(D172-'[2]Stages'!$C$40)*'[2]Stages'!$H$41+'[2]Stages'!$E$40,IF(D172&lt;=161.2,(D172-'[2]Stages'!$C$41)*'[2]Stages'!$H$42+'[2]Stages'!$E$41,IF(D172&lt;=164.7,(D172-'[2]Stages'!$C$42)*'[2]Stages'!$H$43+'[2]Stages'!$E$42,IF(D172&lt;=167.7,(D172-'[2]Stages'!$C$43)*'[2]Stages'!$H$44+'[2]Stages'!$E$43,IF(D172&lt;=171.6,(D172-'[2]Stages'!$C$44)*'[2]Stages'!$H$45+'[2]Stages'!$E$44))))))</f>
        <v>168.2144898639348</v>
      </c>
      <c r="G172" s="110" t="s">
        <v>277</v>
      </c>
      <c r="H172" s="110" t="s">
        <v>448</v>
      </c>
      <c r="I172" s="110"/>
      <c r="J172" s="110"/>
      <c r="K172" s="110"/>
      <c r="L172" s="110"/>
      <c r="M172" s="110"/>
      <c r="N172" s="110"/>
      <c r="O172" s="110"/>
      <c r="P172" s="110"/>
      <c r="Q172" s="110" t="s">
        <v>207</v>
      </c>
      <c r="R172" s="110" t="s">
        <v>451</v>
      </c>
      <c r="S172" s="110"/>
      <c r="T172" s="110"/>
      <c r="U172" s="110"/>
      <c r="V172" s="130"/>
      <c r="W172" s="110" t="s">
        <v>420</v>
      </c>
      <c r="X172" s="110"/>
      <c r="Y172" s="110"/>
      <c r="Z172" s="110"/>
      <c r="AA172" s="110"/>
      <c r="AB172" s="160">
        <v>21.7</v>
      </c>
      <c r="AC172" s="130">
        <v>20.2</v>
      </c>
      <c r="AD172" s="130"/>
      <c r="AE172" s="130">
        <v>20.2</v>
      </c>
      <c r="AF172" s="130"/>
      <c r="AG172" s="130">
        <v>20.2</v>
      </c>
      <c r="AH172" s="146">
        <f t="shared" si="2"/>
        <v>21.1</v>
      </c>
      <c r="AI172" s="130"/>
      <c r="AJ172" s="130"/>
      <c r="AK172" s="110"/>
      <c r="AL172" s="110"/>
      <c r="AM172" s="110" t="s">
        <v>421</v>
      </c>
      <c r="AN172" s="110" t="s">
        <v>422</v>
      </c>
      <c r="AO172" s="110">
        <v>213</v>
      </c>
      <c r="AP172" s="110"/>
      <c r="AQ172" s="130">
        <v>205</v>
      </c>
      <c r="AR172" s="130">
        <v>220</v>
      </c>
      <c r="AS172" s="130">
        <v>2003</v>
      </c>
      <c r="AT172" s="110"/>
      <c r="AU172" s="110"/>
      <c r="AV172" s="110"/>
      <c r="AW172" s="110" t="s">
        <v>423</v>
      </c>
      <c r="AX172" s="131">
        <v>164.7</v>
      </c>
      <c r="AY172" s="131">
        <v>19.1</v>
      </c>
      <c r="AZ172" s="132"/>
      <c r="BA172" s="111"/>
      <c r="BB172" s="111"/>
      <c r="BC172" s="164"/>
      <c r="BD172" s="110"/>
      <c r="BE172" s="122"/>
      <c r="BF172" s="152"/>
      <c r="BG172" s="152"/>
      <c r="BH172" s="122"/>
      <c r="BI172" s="152"/>
      <c r="BP172" s="114"/>
      <c r="BQ172" s="114"/>
      <c r="BR172" s="114"/>
    </row>
    <row r="173" spans="1:70" ht="12" customHeight="1">
      <c r="A173" s="161"/>
      <c r="B173" s="130">
        <v>166.8</v>
      </c>
      <c r="C173" s="110"/>
      <c r="D173" s="162">
        <v>166</v>
      </c>
      <c r="E173" s="163" t="s">
        <v>276</v>
      </c>
      <c r="F173" s="54">
        <f>IF(D173&lt;=150.8,(D173-'[2]Stages'!$C$39)*'[2]Stages'!$H$40+'[2]Stages'!$E$39,IF(D173&lt;=155.6,(D173-'[2]Stages'!$C$40)*'[2]Stages'!$H$41+'[2]Stages'!$E$40,IF(D173&lt;=161.2,(D173-'[2]Stages'!$C$41)*'[2]Stages'!$H$42+'[2]Stages'!$E$41,IF(D173&lt;=164.7,(D173-'[2]Stages'!$C$42)*'[2]Stages'!$H$43+'[2]Stages'!$E$42,IF(D173&lt;=167.7,(D173-'[2]Stages'!$C$43)*'[2]Stages'!$H$44+'[2]Stages'!$E$43,IF(D173&lt;=171.6,(D173-'[2]Stages'!$C$44)*'[2]Stages'!$H$45+'[2]Stages'!$E$44))))))</f>
        <v>168.42625981786716</v>
      </c>
      <c r="G173" s="110" t="s">
        <v>277</v>
      </c>
      <c r="H173" s="110" t="s">
        <v>452</v>
      </c>
      <c r="I173" s="110"/>
      <c r="J173" s="110"/>
      <c r="K173" s="110"/>
      <c r="L173" s="110"/>
      <c r="M173" s="110"/>
      <c r="N173" s="110"/>
      <c r="O173" s="110"/>
      <c r="P173" s="110"/>
      <c r="Q173" s="110" t="s">
        <v>207</v>
      </c>
      <c r="R173" s="110" t="s">
        <v>453</v>
      </c>
      <c r="S173" s="110"/>
      <c r="T173" s="110"/>
      <c r="U173" s="110"/>
      <c r="V173" s="130"/>
      <c r="W173" s="110" t="s">
        <v>420</v>
      </c>
      <c r="X173" s="110"/>
      <c r="Y173" s="110"/>
      <c r="Z173" s="110"/>
      <c r="AA173" s="110"/>
      <c r="AB173" s="160">
        <v>21.7</v>
      </c>
      <c r="AC173" s="130">
        <v>19.6</v>
      </c>
      <c r="AD173" s="130"/>
      <c r="AE173" s="130">
        <v>19.6</v>
      </c>
      <c r="AF173" s="130"/>
      <c r="AG173" s="130">
        <v>19.6</v>
      </c>
      <c r="AH173" s="146">
        <f t="shared" si="2"/>
        <v>20.500000000000004</v>
      </c>
      <c r="AI173" s="130"/>
      <c r="AJ173" s="130"/>
      <c r="AK173" s="110"/>
      <c r="AL173" s="110"/>
      <c r="AM173" s="110" t="s">
        <v>421</v>
      </c>
      <c r="AN173" s="110" t="s">
        <v>422</v>
      </c>
      <c r="AO173" s="110">
        <v>213</v>
      </c>
      <c r="AP173" s="110"/>
      <c r="AQ173" s="130">
        <v>205</v>
      </c>
      <c r="AR173" s="130">
        <v>220</v>
      </c>
      <c r="AS173" s="130">
        <v>2003</v>
      </c>
      <c r="AT173" s="110"/>
      <c r="AU173" s="110"/>
      <c r="AV173" s="110"/>
      <c r="AW173" s="110" t="s">
        <v>423</v>
      </c>
      <c r="AX173" s="131">
        <v>165</v>
      </c>
      <c r="AY173" s="131">
        <v>19.1</v>
      </c>
      <c r="AZ173" s="132">
        <v>165</v>
      </c>
      <c r="BA173" s="111">
        <f>AVERAGE(AY167:AY176)</f>
        <v>19.43</v>
      </c>
      <c r="BB173" s="111">
        <f>STDEV(AY167:AY176)</f>
        <v>0.6111010100175287</v>
      </c>
      <c r="BC173" s="164">
        <f>COUNT(AY167:AY176)</f>
        <v>10</v>
      </c>
      <c r="BD173" s="108">
        <f>2*BB173/(BC173)^0.5</f>
        <v>0.38649421441695275</v>
      </c>
      <c r="BE173" s="122"/>
      <c r="BF173" s="152"/>
      <c r="BG173" s="152"/>
      <c r="BH173" s="122"/>
      <c r="BI173" s="152"/>
      <c r="BP173" s="114"/>
      <c r="BQ173" s="114"/>
      <c r="BR173" s="114"/>
    </row>
    <row r="174" spans="1:70" ht="12" customHeight="1">
      <c r="A174" s="161"/>
      <c r="B174" s="130">
        <v>167.6</v>
      </c>
      <c r="C174" s="110"/>
      <c r="D174" s="162">
        <v>166.5</v>
      </c>
      <c r="E174" s="163" t="s">
        <v>276</v>
      </c>
      <c r="F174" s="54">
        <f>IF(D174&lt;=150.8,(D174-'[2]Stages'!$C$39)*'[2]Stages'!$H$40+'[2]Stages'!$E$39,IF(D174&lt;=155.6,(D174-'[2]Stages'!$C$40)*'[2]Stages'!$H$41+'[2]Stages'!$E$40,IF(D174&lt;=161.2,(D174-'[2]Stages'!$C$41)*'[2]Stages'!$H$42+'[2]Stages'!$E$41,IF(D174&lt;=164.7,(D174-'[2]Stages'!$C$42)*'[2]Stages'!$H$43+'[2]Stages'!$E$42,IF(D174&lt;=167.7,(D174-'[2]Stages'!$C$43)*'[2]Stages'!$H$44+'[2]Stages'!$E$43,IF(D174&lt;=171.6,(D174-'[2]Stages'!$C$44)*'[2]Stages'!$H$45+'[2]Stages'!$E$44))))))</f>
        <v>168.77920974108773</v>
      </c>
      <c r="G174" s="110" t="s">
        <v>277</v>
      </c>
      <c r="H174" s="110" t="s">
        <v>452</v>
      </c>
      <c r="I174" s="110"/>
      <c r="J174" s="110"/>
      <c r="K174" s="110"/>
      <c r="L174" s="110"/>
      <c r="M174" s="110"/>
      <c r="N174" s="110"/>
      <c r="O174" s="110"/>
      <c r="P174" s="110"/>
      <c r="Q174" s="110" t="s">
        <v>207</v>
      </c>
      <c r="R174" s="110" t="s">
        <v>454</v>
      </c>
      <c r="S174" s="110"/>
      <c r="T174" s="110"/>
      <c r="U174" s="110"/>
      <c r="V174" s="130"/>
      <c r="W174" s="110" t="s">
        <v>442</v>
      </c>
      <c r="X174" s="110"/>
      <c r="Y174" s="110"/>
      <c r="Z174" s="110"/>
      <c r="AA174" s="110"/>
      <c r="AB174" s="160">
        <v>21.7</v>
      </c>
      <c r="AC174" s="130">
        <v>19.7</v>
      </c>
      <c r="AD174" s="130"/>
      <c r="AE174" s="130">
        <v>19.7</v>
      </c>
      <c r="AF174" s="130"/>
      <c r="AG174" s="130">
        <v>19.7</v>
      </c>
      <c r="AH174" s="146">
        <f t="shared" si="2"/>
        <v>20.6</v>
      </c>
      <c r="AI174" s="130"/>
      <c r="AJ174" s="130"/>
      <c r="AK174" s="110"/>
      <c r="AL174" s="110"/>
      <c r="AM174" s="110" t="s">
        <v>421</v>
      </c>
      <c r="AN174" s="110" t="s">
        <v>422</v>
      </c>
      <c r="AO174" s="110">
        <v>213</v>
      </c>
      <c r="AP174" s="110"/>
      <c r="AQ174" s="130">
        <v>205</v>
      </c>
      <c r="AR174" s="130">
        <v>220</v>
      </c>
      <c r="AS174" s="130">
        <v>2003</v>
      </c>
      <c r="AT174" s="110"/>
      <c r="AU174" s="110"/>
      <c r="AV174" s="110"/>
      <c r="AW174" s="110" t="s">
        <v>423</v>
      </c>
      <c r="AX174" s="131">
        <v>165</v>
      </c>
      <c r="AY174" s="131">
        <v>20.7</v>
      </c>
      <c r="AZ174" s="132">
        <v>166</v>
      </c>
      <c r="BA174" s="111">
        <f>AVERAGE(AY173:AY177)</f>
        <v>19.639999999999997</v>
      </c>
      <c r="BB174" s="111">
        <f>STDEV(AY173:AY179)</f>
        <v>0.7033931367037242</v>
      </c>
      <c r="BC174" s="164">
        <f>COUNT(AY173:AZ179)</f>
        <v>10</v>
      </c>
      <c r="BD174" s="108">
        <f>2*BB174/(BC174)^0.5</f>
        <v>0.44486488050278994</v>
      </c>
      <c r="BE174" s="122"/>
      <c r="BF174" s="152"/>
      <c r="BG174" s="152"/>
      <c r="BH174" s="122"/>
      <c r="BI174" s="152"/>
      <c r="BP174" s="114"/>
      <c r="BQ174" s="114"/>
      <c r="BR174" s="114"/>
    </row>
    <row r="175" spans="1:70" s="159" customFormat="1" ht="12" customHeight="1">
      <c r="A175" s="99">
        <v>3</v>
      </c>
      <c r="B175" s="100"/>
      <c r="C175" s="101"/>
      <c r="D175" s="102">
        <v>167</v>
      </c>
      <c r="E175" s="103"/>
      <c r="F175" s="54">
        <f>IF(D175&lt;=150.8,(D175-'[2]Stages'!$C$39)*'[2]Stages'!$H$40+'[2]Stages'!$E$39,IF(D175&lt;=155.6,(D175-'[2]Stages'!$C$40)*'[2]Stages'!$H$41+'[2]Stages'!$E$40,IF(D175&lt;=161.2,(D175-'[2]Stages'!$C$41)*'[2]Stages'!$H$42+'[2]Stages'!$E$41,IF(D175&lt;=164.7,(D175-'[2]Stages'!$C$42)*'[2]Stages'!$H$43+'[2]Stages'!$E$42,IF(D175&lt;=167.7,(D175-'[2]Stages'!$C$43)*'[2]Stages'!$H$44+'[2]Stages'!$E$43,IF(D175&lt;=171.6,(D175-'[2]Stages'!$C$44)*'[2]Stages'!$H$45+'[2]Stages'!$E$44))))))</f>
        <v>169.13215966430832</v>
      </c>
      <c r="G175" s="101" t="s">
        <v>277</v>
      </c>
      <c r="H175" s="101" t="s">
        <v>455</v>
      </c>
      <c r="I175" s="101"/>
      <c r="J175" s="101"/>
      <c r="K175" s="101"/>
      <c r="L175" s="101"/>
      <c r="M175" s="101"/>
      <c r="N175" s="101"/>
      <c r="O175" s="101"/>
      <c r="P175" s="101"/>
      <c r="Q175" s="101"/>
      <c r="R175" s="101"/>
      <c r="S175" s="101"/>
      <c r="T175" s="101"/>
      <c r="U175" s="105"/>
      <c r="V175" s="100"/>
      <c r="W175" s="105"/>
      <c r="X175" s="101"/>
      <c r="Y175" s="101"/>
      <c r="Z175" s="101"/>
      <c r="AA175" s="101"/>
      <c r="AB175" s="126">
        <v>21.7</v>
      </c>
      <c r="AC175" s="100">
        <v>19.7</v>
      </c>
      <c r="AD175" s="100">
        <v>19.7</v>
      </c>
      <c r="AE175" s="100"/>
      <c r="AF175" s="100"/>
      <c r="AG175" s="100">
        <v>19.7</v>
      </c>
      <c r="AH175" s="146">
        <f t="shared" si="2"/>
        <v>20.6</v>
      </c>
      <c r="AI175" s="100"/>
      <c r="AJ175" s="100"/>
      <c r="AK175" s="101"/>
      <c r="AL175" s="101"/>
      <c r="AM175" s="101" t="s">
        <v>211</v>
      </c>
      <c r="AN175" s="101" t="s">
        <v>212</v>
      </c>
      <c r="AO175" s="100">
        <v>26</v>
      </c>
      <c r="AP175" s="101"/>
      <c r="AQ175" s="100">
        <v>975</v>
      </c>
      <c r="AR175" s="100">
        <v>978</v>
      </c>
      <c r="AS175" s="100">
        <v>1998</v>
      </c>
      <c r="AT175" s="101"/>
      <c r="AU175" s="101"/>
      <c r="AV175" s="101"/>
      <c r="AW175" s="101" t="s">
        <v>213</v>
      </c>
      <c r="AX175" s="105">
        <v>237</v>
      </c>
      <c r="AY175" s="105">
        <v>19.4</v>
      </c>
      <c r="AZ175" s="107"/>
      <c r="BA175" s="108"/>
      <c r="BB175" s="108"/>
      <c r="BC175" s="109"/>
      <c r="BD175" s="101"/>
      <c r="BE175" s="101"/>
      <c r="BF175" s="108"/>
      <c r="BG175" s="108"/>
      <c r="BH175" s="101"/>
      <c r="BI175" s="108"/>
      <c r="BJ175" s="101"/>
      <c r="BK175" s="112"/>
      <c r="BL175" s="113"/>
      <c r="BM175" s="113"/>
      <c r="BN175" s="113"/>
      <c r="BO175" s="113"/>
      <c r="BP175" s="114"/>
      <c r="BQ175" s="114"/>
      <c r="BR175" s="119"/>
    </row>
    <row r="176" spans="1:70" s="159" customFormat="1" ht="12" customHeight="1">
      <c r="A176" s="99">
        <v>1</v>
      </c>
      <c r="B176" s="100"/>
      <c r="C176" s="101"/>
      <c r="D176" s="102">
        <v>167</v>
      </c>
      <c r="E176" s="103"/>
      <c r="F176" s="54">
        <f>IF(D176&lt;=150.8,(D176-'[2]Stages'!$C$39)*'[2]Stages'!$H$40+'[2]Stages'!$E$39,IF(D176&lt;=155.6,(D176-'[2]Stages'!$C$40)*'[2]Stages'!$H$41+'[2]Stages'!$E$40,IF(D176&lt;=161.2,(D176-'[2]Stages'!$C$41)*'[2]Stages'!$H$42+'[2]Stages'!$E$41,IF(D176&lt;=164.7,(D176-'[2]Stages'!$C$42)*'[2]Stages'!$H$43+'[2]Stages'!$E$42,IF(D176&lt;=167.7,(D176-'[2]Stages'!$C$43)*'[2]Stages'!$H$44+'[2]Stages'!$E$43,IF(D176&lt;=171.6,(D176-'[2]Stages'!$C$44)*'[2]Stages'!$H$45+'[2]Stages'!$E$44))))))</f>
        <v>169.13215966430832</v>
      </c>
      <c r="G176" s="101" t="s">
        <v>277</v>
      </c>
      <c r="H176" s="101" t="s">
        <v>455</v>
      </c>
      <c r="I176" s="101"/>
      <c r="J176" s="101"/>
      <c r="K176" s="101"/>
      <c r="L176" s="101"/>
      <c r="M176" s="101"/>
      <c r="N176" s="101"/>
      <c r="O176" s="101"/>
      <c r="P176" s="101"/>
      <c r="Q176" s="101"/>
      <c r="R176" s="101"/>
      <c r="S176" s="101"/>
      <c r="T176" s="101"/>
      <c r="U176" s="105"/>
      <c r="V176" s="100"/>
      <c r="W176" s="105"/>
      <c r="X176" s="101"/>
      <c r="Y176" s="101"/>
      <c r="Z176" s="101"/>
      <c r="AA176" s="101"/>
      <c r="AB176" s="126">
        <v>21.7</v>
      </c>
      <c r="AC176" s="100">
        <v>20.3</v>
      </c>
      <c r="AD176" s="100">
        <v>20.3</v>
      </c>
      <c r="AE176" s="100"/>
      <c r="AF176" s="100"/>
      <c r="AG176" s="100">
        <v>20.3</v>
      </c>
      <c r="AH176" s="146">
        <f t="shared" si="2"/>
        <v>21.200000000000003</v>
      </c>
      <c r="AI176" s="100"/>
      <c r="AJ176" s="100"/>
      <c r="AK176" s="101"/>
      <c r="AL176" s="101"/>
      <c r="AM176" s="101" t="s">
        <v>211</v>
      </c>
      <c r="AN176" s="101" t="s">
        <v>212</v>
      </c>
      <c r="AO176" s="100">
        <v>26</v>
      </c>
      <c r="AP176" s="101"/>
      <c r="AQ176" s="100">
        <v>975</v>
      </c>
      <c r="AR176" s="100">
        <v>978</v>
      </c>
      <c r="AS176" s="100">
        <v>1998</v>
      </c>
      <c r="AT176" s="101"/>
      <c r="AU176" s="101"/>
      <c r="AV176" s="101"/>
      <c r="AW176" s="101" t="s">
        <v>213</v>
      </c>
      <c r="AX176" s="105">
        <v>167.5</v>
      </c>
      <c r="AY176" s="105">
        <v>19.1</v>
      </c>
      <c r="AZ176" s="107"/>
      <c r="BA176" s="108"/>
      <c r="BB176" s="108"/>
      <c r="BC176" s="109"/>
      <c r="BD176" s="101"/>
      <c r="BE176" s="101"/>
      <c r="BF176" s="108"/>
      <c r="BG176" s="108"/>
      <c r="BH176" s="101"/>
      <c r="BI176" s="108"/>
      <c r="BJ176" s="101"/>
      <c r="BK176" s="112"/>
      <c r="BL176" s="113"/>
      <c r="BM176" s="113"/>
      <c r="BN176" s="113"/>
      <c r="BO176" s="113"/>
      <c r="BP176" s="114"/>
      <c r="BQ176" s="114"/>
      <c r="BR176" s="119"/>
    </row>
    <row r="177" spans="1:70" s="159" customFormat="1" ht="12" customHeight="1">
      <c r="A177" s="99">
        <v>2</v>
      </c>
      <c r="B177" s="100"/>
      <c r="C177" s="101"/>
      <c r="D177" s="102">
        <v>167.5</v>
      </c>
      <c r="E177" s="103"/>
      <c r="F177" s="54">
        <f>IF(D177&lt;=150.8,(D177-'[2]Stages'!$C$39)*'[2]Stages'!$H$40+'[2]Stages'!$E$39,IF(D177&lt;=155.6,(D177-'[2]Stages'!$C$40)*'[2]Stages'!$H$41+'[2]Stages'!$E$40,IF(D177&lt;=161.2,(D177-'[2]Stages'!$C$41)*'[2]Stages'!$H$42+'[2]Stages'!$E$41,IF(D177&lt;=164.7,(D177-'[2]Stages'!$C$42)*'[2]Stages'!$H$43+'[2]Stages'!$E$42,IF(D177&lt;=167.7,(D177-'[2]Stages'!$C$43)*'[2]Stages'!$H$44+'[2]Stages'!$E$43,IF(D177&lt;=171.6,(D177-'[2]Stages'!$C$44)*'[2]Stages'!$H$45+'[2]Stages'!$E$44))))))</f>
        <v>169.4851095875289</v>
      </c>
      <c r="G177" s="101" t="s">
        <v>277</v>
      </c>
      <c r="H177" s="101" t="s">
        <v>456</v>
      </c>
      <c r="I177" s="101"/>
      <c r="J177" s="101"/>
      <c r="K177" s="101"/>
      <c r="L177" s="101"/>
      <c r="M177" s="101"/>
      <c r="N177" s="101"/>
      <c r="O177" s="101"/>
      <c r="P177" s="101"/>
      <c r="Q177" s="101"/>
      <c r="R177" s="101"/>
      <c r="S177" s="101"/>
      <c r="T177" s="101"/>
      <c r="U177" s="105"/>
      <c r="V177" s="100"/>
      <c r="W177" s="105"/>
      <c r="X177" s="101"/>
      <c r="Y177" s="101"/>
      <c r="Z177" s="101"/>
      <c r="AA177" s="101"/>
      <c r="AB177" s="126">
        <v>21.7</v>
      </c>
      <c r="AC177" s="100">
        <v>18.7</v>
      </c>
      <c r="AD177" s="100">
        <v>18.7</v>
      </c>
      <c r="AE177" s="100"/>
      <c r="AF177" s="100"/>
      <c r="AG177" s="100">
        <v>18.7</v>
      </c>
      <c r="AH177" s="146">
        <f t="shared" si="2"/>
        <v>19.6</v>
      </c>
      <c r="AI177" s="100"/>
      <c r="AJ177" s="100"/>
      <c r="AK177" s="101"/>
      <c r="AL177" s="101"/>
      <c r="AM177" s="101" t="s">
        <v>211</v>
      </c>
      <c r="AN177" s="101" t="s">
        <v>212</v>
      </c>
      <c r="AO177" s="100">
        <v>26</v>
      </c>
      <c r="AP177" s="101"/>
      <c r="AQ177" s="100">
        <v>975</v>
      </c>
      <c r="AR177" s="100">
        <v>978</v>
      </c>
      <c r="AS177" s="100">
        <v>1998</v>
      </c>
      <c r="AT177" s="101"/>
      <c r="AU177" s="101"/>
      <c r="AV177" s="101"/>
      <c r="AW177" s="101" t="s">
        <v>213</v>
      </c>
      <c r="AX177" s="105">
        <v>237</v>
      </c>
      <c r="AY177" s="105">
        <v>19.9</v>
      </c>
      <c r="AZ177" s="107">
        <v>237</v>
      </c>
      <c r="BA177" s="108">
        <f>AVERAGE(AY177:AY179)</f>
        <v>19.13333333333333</v>
      </c>
      <c r="BB177" s="108">
        <f>STDEV(AY177:AY179)</f>
        <v>0.6658328118479385</v>
      </c>
      <c r="BC177" s="109">
        <f>COUNT(AY177:AY179)</f>
        <v>3</v>
      </c>
      <c r="BD177" s="108">
        <f>2*BB177/(BC177)^0.5</f>
        <v>0.7688375063113856</v>
      </c>
      <c r="BE177" s="101"/>
      <c r="BF177" s="108"/>
      <c r="BG177" s="108"/>
      <c r="BH177" s="101"/>
      <c r="BI177" s="108"/>
      <c r="BJ177" s="101"/>
      <c r="BK177" s="112"/>
      <c r="BL177" s="113"/>
      <c r="BM177" s="113"/>
      <c r="BN177" s="113"/>
      <c r="BO177" s="113"/>
      <c r="BP177" s="114"/>
      <c r="BQ177" s="114"/>
      <c r="BR177" s="119"/>
    </row>
    <row r="178" spans="1:70" s="159" customFormat="1" ht="12" customHeight="1">
      <c r="A178" s="99">
        <v>2</v>
      </c>
      <c r="B178" s="100"/>
      <c r="C178" s="101"/>
      <c r="D178" s="102">
        <v>167.5</v>
      </c>
      <c r="E178" s="103"/>
      <c r="F178" s="54">
        <f>IF(D178&lt;=150.8,(D178-'[2]Stages'!$C$39)*'[2]Stages'!$H$40+'[2]Stages'!$E$39,IF(D178&lt;=155.6,(D178-'[2]Stages'!$C$40)*'[2]Stages'!$H$41+'[2]Stages'!$E$40,IF(D178&lt;=161.2,(D178-'[2]Stages'!$C$41)*'[2]Stages'!$H$42+'[2]Stages'!$E$41,IF(D178&lt;=164.7,(D178-'[2]Stages'!$C$42)*'[2]Stages'!$H$43+'[2]Stages'!$E$42,IF(D178&lt;=167.7,(D178-'[2]Stages'!$C$43)*'[2]Stages'!$H$44+'[2]Stages'!$E$43,IF(D178&lt;=171.6,(D178-'[2]Stages'!$C$44)*'[2]Stages'!$H$45+'[2]Stages'!$E$44))))))</f>
        <v>169.4851095875289</v>
      </c>
      <c r="G178" s="101" t="s">
        <v>277</v>
      </c>
      <c r="H178" s="101" t="s">
        <v>456</v>
      </c>
      <c r="I178" s="101"/>
      <c r="J178" s="101"/>
      <c r="K178" s="101"/>
      <c r="L178" s="101"/>
      <c r="M178" s="101"/>
      <c r="N178" s="101"/>
      <c r="O178" s="101"/>
      <c r="P178" s="101"/>
      <c r="Q178" s="101"/>
      <c r="R178" s="101"/>
      <c r="S178" s="101"/>
      <c r="T178" s="101"/>
      <c r="U178" s="105"/>
      <c r="V178" s="100"/>
      <c r="W178" s="105"/>
      <c r="X178" s="101"/>
      <c r="Y178" s="101"/>
      <c r="Z178" s="101"/>
      <c r="AA178" s="101"/>
      <c r="AB178" s="126">
        <v>21.7</v>
      </c>
      <c r="AC178" s="100">
        <v>18.8</v>
      </c>
      <c r="AD178" s="100">
        <v>18.8</v>
      </c>
      <c r="AE178" s="100"/>
      <c r="AF178" s="100"/>
      <c r="AG178" s="100">
        <v>18.8</v>
      </c>
      <c r="AH178" s="146">
        <f t="shared" si="2"/>
        <v>19.700000000000003</v>
      </c>
      <c r="AI178" s="100"/>
      <c r="AJ178" s="100"/>
      <c r="AK178" s="101"/>
      <c r="AL178" s="101"/>
      <c r="AM178" s="101" t="s">
        <v>211</v>
      </c>
      <c r="AN178" s="101" t="s">
        <v>212</v>
      </c>
      <c r="AO178" s="100">
        <v>26</v>
      </c>
      <c r="AP178" s="101"/>
      <c r="AQ178" s="100">
        <v>975</v>
      </c>
      <c r="AR178" s="100">
        <v>978</v>
      </c>
      <c r="AS178" s="100">
        <v>1998</v>
      </c>
      <c r="AT178" s="101"/>
      <c r="AU178" s="101"/>
      <c r="AV178" s="101"/>
      <c r="AW178" s="101" t="s">
        <v>213</v>
      </c>
      <c r="AX178" s="105">
        <v>167.5</v>
      </c>
      <c r="AY178" s="105">
        <v>18.7</v>
      </c>
      <c r="AZ178" s="107"/>
      <c r="BA178" s="108"/>
      <c r="BB178" s="108"/>
      <c r="BC178" s="109"/>
      <c r="BD178" s="101"/>
      <c r="BE178" s="101"/>
      <c r="BF178" s="108"/>
      <c r="BG178" s="108"/>
      <c r="BH178" s="101"/>
      <c r="BI178" s="108"/>
      <c r="BJ178" s="101"/>
      <c r="BK178" s="112"/>
      <c r="BL178" s="113"/>
      <c r="BM178" s="113"/>
      <c r="BN178" s="113"/>
      <c r="BO178" s="113"/>
      <c r="BP178" s="114"/>
      <c r="BQ178" s="114"/>
      <c r="BR178" s="119"/>
    </row>
    <row r="179" spans="1:70" s="159" customFormat="1" ht="12" customHeight="1">
      <c r="A179" s="99">
        <v>2</v>
      </c>
      <c r="B179" s="100"/>
      <c r="C179" s="101"/>
      <c r="D179" s="102">
        <v>167.5</v>
      </c>
      <c r="E179" s="103"/>
      <c r="F179" s="54">
        <f>IF(D179&lt;=150.8,(D179-'[2]Stages'!$C$39)*'[2]Stages'!$H$40+'[2]Stages'!$E$39,IF(D179&lt;=155.6,(D179-'[2]Stages'!$C$40)*'[2]Stages'!$H$41+'[2]Stages'!$E$40,IF(D179&lt;=161.2,(D179-'[2]Stages'!$C$41)*'[2]Stages'!$H$42+'[2]Stages'!$E$41,IF(D179&lt;=164.7,(D179-'[2]Stages'!$C$42)*'[2]Stages'!$H$43+'[2]Stages'!$E$42,IF(D179&lt;=167.7,(D179-'[2]Stages'!$C$43)*'[2]Stages'!$H$44+'[2]Stages'!$E$43,IF(D179&lt;=171.6,(D179-'[2]Stages'!$C$44)*'[2]Stages'!$H$45+'[2]Stages'!$E$44))))))</f>
        <v>169.4851095875289</v>
      </c>
      <c r="G179" s="101" t="s">
        <v>277</v>
      </c>
      <c r="H179" s="101" t="s">
        <v>456</v>
      </c>
      <c r="I179" s="101"/>
      <c r="J179" s="101"/>
      <c r="K179" s="101"/>
      <c r="L179" s="101"/>
      <c r="M179" s="101"/>
      <c r="N179" s="101"/>
      <c r="O179" s="101"/>
      <c r="P179" s="101"/>
      <c r="Q179" s="101"/>
      <c r="R179" s="101"/>
      <c r="S179" s="101"/>
      <c r="T179" s="101"/>
      <c r="U179" s="105"/>
      <c r="V179" s="100"/>
      <c r="W179" s="105"/>
      <c r="X179" s="101"/>
      <c r="Y179" s="101"/>
      <c r="Z179" s="101"/>
      <c r="AA179" s="101"/>
      <c r="AB179" s="126">
        <v>21.7</v>
      </c>
      <c r="AC179" s="100">
        <v>19.1</v>
      </c>
      <c r="AD179" s="100">
        <v>19.1</v>
      </c>
      <c r="AE179" s="100"/>
      <c r="AF179" s="100"/>
      <c r="AG179" s="100">
        <v>19.1</v>
      </c>
      <c r="AH179" s="146">
        <f t="shared" si="2"/>
        <v>20.000000000000004</v>
      </c>
      <c r="AI179" s="100"/>
      <c r="AJ179" s="100"/>
      <c r="AK179" s="101"/>
      <c r="AL179" s="101"/>
      <c r="AM179" s="101" t="s">
        <v>211</v>
      </c>
      <c r="AN179" s="101" t="s">
        <v>212</v>
      </c>
      <c r="AO179" s="100">
        <v>26</v>
      </c>
      <c r="AP179" s="101"/>
      <c r="AQ179" s="100">
        <v>975</v>
      </c>
      <c r="AR179" s="100">
        <v>978</v>
      </c>
      <c r="AS179" s="100">
        <v>1998</v>
      </c>
      <c r="AT179" s="101"/>
      <c r="AU179" s="101"/>
      <c r="AV179" s="101"/>
      <c r="AW179" s="101" t="s">
        <v>213</v>
      </c>
      <c r="AX179" s="105">
        <v>167.5</v>
      </c>
      <c r="AY179" s="105">
        <v>18.8</v>
      </c>
      <c r="AZ179" s="107"/>
      <c r="BA179" s="108"/>
      <c r="BB179" s="108"/>
      <c r="BC179" s="109"/>
      <c r="BD179" s="101"/>
      <c r="BE179" s="101"/>
      <c r="BF179" s="108"/>
      <c r="BG179" s="108"/>
      <c r="BH179" s="101"/>
      <c r="BI179" s="108"/>
      <c r="BJ179" s="101"/>
      <c r="BK179" s="112"/>
      <c r="BL179" s="113"/>
      <c r="BM179" s="113"/>
      <c r="BN179" s="113"/>
      <c r="BO179" s="113"/>
      <c r="BP179" s="114"/>
      <c r="BQ179" s="114"/>
      <c r="BR179" s="119"/>
    </row>
    <row r="180" spans="1:70" s="159" customFormat="1" ht="12" customHeight="1">
      <c r="A180" s="99" t="s">
        <v>457</v>
      </c>
      <c r="B180" s="100"/>
      <c r="C180" s="101"/>
      <c r="D180" s="102">
        <v>237</v>
      </c>
      <c r="E180" s="103" t="s">
        <v>276</v>
      </c>
      <c r="F180" s="58">
        <f>IF(D180&lt;=203.6,(D180-'[2]Stages'!$C$50)*'[2]Stages'!$H$51+'[2]Stages'!$E$50,IF(D180&lt;=216.5,(D180-'[2]Stages'!$C$51)*'[2]Stages'!$H$52+'[2]Stages'!$E$51,IF(D180&lt;=228.7,(D180-'[2]Stages'!$C$52)*'[2]Stages'!$H$53+'[2]Stages'!$E$52,IF(D180&lt;=237,(D180-'[2]Stages'!$C$53)*'[2]Stages'!$H$54+'[2]Stages'!$E$53,IF(D180&lt;=245.9,(D180-'[2]Stages'!$C$54)*'[2]Stages'!$H$55+'[2]Stages'!$E$54,IF(D180&lt;=249.5,(D180-'[2]Stages'!$C$55)*'[2]Stages'!$H$56+'[2]Stages'!$E$55,IF(D180&lt;=251,(D180-'[2]Stages'!$C$56)*'[2]Stages'!$H$57+'[2]Stages'!$E$56)))))))</f>
        <v>241.5</v>
      </c>
      <c r="G180" s="101" t="s">
        <v>15</v>
      </c>
      <c r="H180" s="101"/>
      <c r="I180" s="101"/>
      <c r="J180" s="101"/>
      <c r="K180" s="101" t="s">
        <v>458</v>
      </c>
      <c r="L180" s="101" t="s">
        <v>459</v>
      </c>
      <c r="M180" s="101"/>
      <c r="N180" s="101"/>
      <c r="O180" s="101"/>
      <c r="P180" s="101"/>
      <c r="Q180" s="101" t="s">
        <v>460</v>
      </c>
      <c r="R180" s="101" t="s">
        <v>461</v>
      </c>
      <c r="S180" s="101"/>
      <c r="T180" s="101"/>
      <c r="U180" s="105"/>
      <c r="V180" s="100"/>
      <c r="W180" s="105" t="s">
        <v>462</v>
      </c>
      <c r="X180" s="101"/>
      <c r="Y180" s="101"/>
      <c r="Z180" s="101"/>
      <c r="AA180" s="101" t="s">
        <v>463</v>
      </c>
      <c r="AB180" s="170">
        <v>22.6</v>
      </c>
      <c r="AC180" s="100">
        <v>19.4</v>
      </c>
      <c r="AD180" s="100"/>
      <c r="AE180" s="100">
        <v>19.4</v>
      </c>
      <c r="AF180" s="100"/>
      <c r="AG180" s="100">
        <v>19.4</v>
      </c>
      <c r="AH180" s="146">
        <f t="shared" si="2"/>
        <v>19.4</v>
      </c>
      <c r="AI180" s="165"/>
      <c r="AJ180" s="165"/>
      <c r="AK180" s="101"/>
      <c r="AL180" s="101"/>
      <c r="AM180" s="101" t="s">
        <v>464</v>
      </c>
      <c r="AN180" s="101" t="s">
        <v>465</v>
      </c>
      <c r="AO180" s="100">
        <v>300</v>
      </c>
      <c r="AP180" s="101"/>
      <c r="AQ180" s="100">
        <v>222</v>
      </c>
      <c r="AR180" s="100">
        <v>237</v>
      </c>
      <c r="AS180" s="100">
        <v>2000</v>
      </c>
      <c r="AT180" s="101"/>
      <c r="AU180" s="101"/>
      <c r="AV180" s="101"/>
      <c r="AW180" s="101" t="s">
        <v>466</v>
      </c>
      <c r="AX180" s="166">
        <v>299.5</v>
      </c>
      <c r="AY180" s="167"/>
      <c r="AZ180" s="168"/>
      <c r="BA180" s="108"/>
      <c r="BB180" s="108"/>
      <c r="BC180" s="109"/>
      <c r="BD180" s="101"/>
      <c r="BK180" s="112"/>
      <c r="BL180" s="113"/>
      <c r="BM180" s="113"/>
      <c r="BN180" s="113"/>
      <c r="BO180" s="113"/>
      <c r="BP180" s="114"/>
      <c r="BQ180" s="114"/>
      <c r="BR180" s="101"/>
    </row>
    <row r="181" spans="1:70" s="159" customFormat="1" ht="12" customHeight="1">
      <c r="A181" s="99" t="s">
        <v>467</v>
      </c>
      <c r="B181" s="100"/>
      <c r="C181" s="101"/>
      <c r="D181" s="102">
        <v>237</v>
      </c>
      <c r="E181" s="103" t="s">
        <v>276</v>
      </c>
      <c r="F181" s="58">
        <f>IF(D181&lt;=203.6,(D181-'[2]Stages'!$C$50)*'[2]Stages'!$H$51+'[2]Stages'!$E$50,IF(D181&lt;=216.5,(D181-'[2]Stages'!$C$51)*'[2]Stages'!$H$52+'[2]Stages'!$E$51,IF(D181&lt;=228.7,(D181-'[2]Stages'!$C$52)*'[2]Stages'!$H$53+'[2]Stages'!$E$52,IF(D181&lt;=237,(D181-'[2]Stages'!$C$53)*'[2]Stages'!$H$54+'[2]Stages'!$E$53,IF(D181&lt;=245.9,(D181-'[2]Stages'!$C$54)*'[2]Stages'!$H$55+'[2]Stages'!$E$54,IF(D181&lt;=249.5,(D181-'[2]Stages'!$C$55)*'[2]Stages'!$H$56+'[2]Stages'!$E$55,IF(D181&lt;=251,(D181-'[2]Stages'!$C$56)*'[2]Stages'!$H$57+'[2]Stages'!$E$56)))))))</f>
        <v>241.5</v>
      </c>
      <c r="G181" s="101" t="s">
        <v>15</v>
      </c>
      <c r="H181" s="101"/>
      <c r="I181" s="101"/>
      <c r="J181" s="101"/>
      <c r="K181" s="101" t="s">
        <v>458</v>
      </c>
      <c r="L181" s="101" t="s">
        <v>459</v>
      </c>
      <c r="M181" s="101"/>
      <c r="N181" s="101"/>
      <c r="O181" s="101"/>
      <c r="P181" s="101"/>
      <c r="Q181" s="101" t="s">
        <v>460</v>
      </c>
      <c r="R181" s="101" t="s">
        <v>461</v>
      </c>
      <c r="S181" s="101"/>
      <c r="T181" s="101"/>
      <c r="U181" s="105"/>
      <c r="V181" s="100"/>
      <c r="W181" s="105"/>
      <c r="X181" s="101"/>
      <c r="Y181" s="101"/>
      <c r="Z181" s="101"/>
      <c r="AA181" s="105" t="s">
        <v>468</v>
      </c>
      <c r="AB181" s="170">
        <v>22.6</v>
      </c>
      <c r="AC181" s="100">
        <v>19.9</v>
      </c>
      <c r="AD181" s="100"/>
      <c r="AE181" s="100">
        <v>19.9</v>
      </c>
      <c r="AF181" s="100"/>
      <c r="AG181" s="100">
        <v>19.9</v>
      </c>
      <c r="AH181" s="146">
        <f t="shared" si="2"/>
        <v>19.9</v>
      </c>
      <c r="AI181" s="165"/>
      <c r="AJ181" s="165"/>
      <c r="AK181" s="101"/>
      <c r="AL181" s="101"/>
      <c r="AM181" s="101" t="s">
        <v>464</v>
      </c>
      <c r="AN181" s="101" t="s">
        <v>465</v>
      </c>
      <c r="AO181" s="100">
        <v>300</v>
      </c>
      <c r="AP181" s="101"/>
      <c r="AQ181" s="100">
        <v>222</v>
      </c>
      <c r="AR181" s="100">
        <v>237</v>
      </c>
      <c r="AS181" s="100">
        <v>2000</v>
      </c>
      <c r="AT181" s="101"/>
      <c r="AU181" s="101"/>
      <c r="AV181" s="101"/>
      <c r="AW181" s="101" t="s">
        <v>466</v>
      </c>
      <c r="AX181" s="166">
        <v>299.5</v>
      </c>
      <c r="AY181" s="167"/>
      <c r="AZ181" s="168"/>
      <c r="BA181" s="108"/>
      <c r="BB181" s="108"/>
      <c r="BC181" s="109"/>
      <c r="BD181" s="101"/>
      <c r="BK181" s="112"/>
      <c r="BL181" s="113"/>
      <c r="BM181" s="113"/>
      <c r="BN181" s="113"/>
      <c r="BO181" s="113"/>
      <c r="BP181" s="114"/>
      <c r="BQ181" s="114"/>
      <c r="BR181" s="101"/>
    </row>
    <row r="182" spans="1:70" s="159" customFormat="1" ht="12" customHeight="1">
      <c r="A182" s="99" t="s">
        <v>469</v>
      </c>
      <c r="B182" s="100"/>
      <c r="C182" s="101"/>
      <c r="D182" s="102">
        <v>237</v>
      </c>
      <c r="E182" s="103" t="s">
        <v>276</v>
      </c>
      <c r="F182" s="58">
        <f>IF(D182&lt;=203.6,(D182-'[2]Stages'!$C$50)*'[2]Stages'!$H$51+'[2]Stages'!$E$50,IF(D182&lt;=216.5,(D182-'[2]Stages'!$C$51)*'[2]Stages'!$H$52+'[2]Stages'!$E$51,IF(D182&lt;=228.7,(D182-'[2]Stages'!$C$52)*'[2]Stages'!$H$53+'[2]Stages'!$E$52,IF(D182&lt;=237,(D182-'[2]Stages'!$C$53)*'[2]Stages'!$H$54+'[2]Stages'!$E$53,IF(D182&lt;=245.9,(D182-'[2]Stages'!$C$54)*'[2]Stages'!$H$55+'[2]Stages'!$E$54,IF(D182&lt;=249.5,(D182-'[2]Stages'!$C$55)*'[2]Stages'!$H$56+'[2]Stages'!$E$55,IF(D182&lt;=251,(D182-'[2]Stages'!$C$56)*'[2]Stages'!$H$57+'[2]Stages'!$E$56)))))))</f>
        <v>241.5</v>
      </c>
      <c r="G182" s="101" t="s">
        <v>15</v>
      </c>
      <c r="H182" s="101"/>
      <c r="I182" s="101"/>
      <c r="J182" s="101"/>
      <c r="K182" s="101" t="s">
        <v>458</v>
      </c>
      <c r="L182" s="101" t="s">
        <v>459</v>
      </c>
      <c r="M182" s="101"/>
      <c r="N182" s="101"/>
      <c r="O182" s="101"/>
      <c r="P182" s="101"/>
      <c r="Q182" s="101" t="s">
        <v>460</v>
      </c>
      <c r="R182" s="101" t="s">
        <v>461</v>
      </c>
      <c r="S182" s="101"/>
      <c r="T182" s="101"/>
      <c r="U182" s="105"/>
      <c r="V182" s="100"/>
      <c r="W182" s="105" t="s">
        <v>470</v>
      </c>
      <c r="X182" s="101"/>
      <c r="Y182" s="101"/>
      <c r="Z182" s="101"/>
      <c r="AA182" s="101" t="s">
        <v>463</v>
      </c>
      <c r="AB182" s="170">
        <v>22.6</v>
      </c>
      <c r="AC182" s="100">
        <v>20.7</v>
      </c>
      <c r="AD182" s="100"/>
      <c r="AE182" s="100">
        <v>20.7</v>
      </c>
      <c r="AF182" s="100"/>
      <c r="AG182" s="100">
        <v>20.7</v>
      </c>
      <c r="AH182" s="146">
        <f t="shared" si="2"/>
        <v>20.7</v>
      </c>
      <c r="AI182" s="165"/>
      <c r="AJ182" s="165"/>
      <c r="AK182" s="101"/>
      <c r="AL182" s="101"/>
      <c r="AM182" s="101" t="s">
        <v>464</v>
      </c>
      <c r="AN182" s="101" t="s">
        <v>465</v>
      </c>
      <c r="AO182" s="100">
        <v>300</v>
      </c>
      <c r="AP182" s="101"/>
      <c r="AQ182" s="100">
        <v>222</v>
      </c>
      <c r="AR182" s="100">
        <v>237</v>
      </c>
      <c r="AS182" s="100">
        <v>2000</v>
      </c>
      <c r="AT182" s="101"/>
      <c r="AU182" s="101"/>
      <c r="AV182" s="101"/>
      <c r="AW182" s="101" t="s">
        <v>466</v>
      </c>
      <c r="AX182" s="166">
        <v>300</v>
      </c>
      <c r="AY182" s="167"/>
      <c r="AZ182" s="168"/>
      <c r="BA182" s="108"/>
      <c r="BB182" s="108"/>
      <c r="BC182" s="109"/>
      <c r="BD182" s="101"/>
      <c r="BK182" s="112"/>
      <c r="BL182" s="113"/>
      <c r="BM182" s="113"/>
      <c r="BN182" s="113"/>
      <c r="BO182" s="113"/>
      <c r="BP182" s="114"/>
      <c r="BQ182" s="114"/>
      <c r="BR182" s="101"/>
    </row>
    <row r="183" spans="1:70" s="159" customFormat="1" ht="12" customHeight="1">
      <c r="A183" s="101" t="s">
        <v>471</v>
      </c>
      <c r="B183" s="101"/>
      <c r="C183" s="101"/>
      <c r="D183" s="102">
        <v>250.68124775905343</v>
      </c>
      <c r="E183" s="103" t="s">
        <v>276</v>
      </c>
      <c r="F183" s="58">
        <f>IF(D183&lt;=203.6,(D183-'[2]Stages'!$C$50)*'[2]Stages'!$H$51+'[2]Stages'!$E$50,IF(D183&lt;=216.5,(D183-'[2]Stages'!$C$51)*'[2]Stages'!$H$52+'[2]Stages'!$E$51,IF(D183&lt;=228.7,(D183-'[2]Stages'!$C$52)*'[2]Stages'!$H$53+'[2]Stages'!$E$52,IF(D183&lt;=237,(D183-'[2]Stages'!$C$53)*'[2]Stages'!$H$54+'[2]Stages'!$E$53,IF(D183&lt;=245.9,(D183-'[2]Stages'!$C$54)*'[2]Stages'!$H$55+'[2]Stages'!$E$54,IF(D183&lt;=249.5,(D183-'[2]Stages'!$C$55)*'[2]Stages'!$H$56+'[2]Stages'!$E$55,IF(D183&lt;=251,(D183-'[2]Stages'!$C$56)*'[2]Stages'!$H$57+'[2]Stages'!$E$56)))))))</f>
        <v>251.70312178797658</v>
      </c>
      <c r="G183" s="101" t="s">
        <v>15</v>
      </c>
      <c r="H183" s="101" t="s">
        <v>472</v>
      </c>
      <c r="I183" s="171" t="s">
        <v>473</v>
      </c>
      <c r="J183" s="101"/>
      <c r="K183" s="101" t="s">
        <v>474</v>
      </c>
      <c r="L183" s="101"/>
      <c r="M183" s="101">
        <v>61.2</v>
      </c>
      <c r="N183" s="172"/>
      <c r="O183" s="101"/>
      <c r="P183" s="101"/>
      <c r="Q183" s="101" t="s">
        <v>475</v>
      </c>
      <c r="R183" s="101" t="s">
        <v>476</v>
      </c>
      <c r="S183" s="101"/>
      <c r="T183" s="101"/>
      <c r="U183" s="101"/>
      <c r="V183" s="101"/>
      <c r="W183" s="105" t="s">
        <v>477</v>
      </c>
      <c r="X183" s="101"/>
      <c r="Y183" s="101"/>
      <c r="Z183" s="101"/>
      <c r="AA183" s="101"/>
      <c r="AB183" s="18">
        <v>22.4</v>
      </c>
      <c r="AC183" s="100">
        <v>18.5</v>
      </c>
      <c r="AD183" s="100"/>
      <c r="AE183" s="100">
        <v>18.5</v>
      </c>
      <c r="AF183" s="100"/>
      <c r="AG183" s="100">
        <v>18.5</v>
      </c>
      <c r="AH183" s="146">
        <f t="shared" si="2"/>
        <v>18.700000000000003</v>
      </c>
      <c r="AI183" s="100"/>
      <c r="AJ183" s="100"/>
      <c r="AK183" s="101"/>
      <c r="AL183" s="101"/>
      <c r="AM183" s="101" t="s">
        <v>478</v>
      </c>
      <c r="AN183" s="101" t="s">
        <v>479</v>
      </c>
      <c r="AO183" s="173">
        <v>93</v>
      </c>
      <c r="AP183" s="101"/>
      <c r="AQ183" s="173">
        <v>565</v>
      </c>
      <c r="AR183" s="173">
        <v>581</v>
      </c>
      <c r="AS183" s="173">
        <v>2004</v>
      </c>
      <c r="AT183" s="101"/>
      <c r="AU183" s="101"/>
      <c r="AV183" s="101"/>
      <c r="AW183" s="101" t="s">
        <v>480</v>
      </c>
      <c r="AX183" s="101"/>
      <c r="AY183" s="101"/>
      <c r="AZ183" s="101"/>
      <c r="BA183" s="101"/>
      <c r="BB183" s="101"/>
      <c r="BC183" s="101"/>
      <c r="BD183" s="101"/>
      <c r="BK183" s="112"/>
      <c r="BL183" s="113"/>
      <c r="BM183" s="113"/>
      <c r="BN183" s="113"/>
      <c r="BO183" s="113"/>
      <c r="BP183" s="114"/>
      <c r="BQ183" s="114"/>
      <c r="BR183" s="101"/>
    </row>
    <row r="184" spans="1:70" s="159" customFormat="1" ht="12" customHeight="1">
      <c r="A184" s="101" t="s">
        <v>481</v>
      </c>
      <c r="B184" s="101"/>
      <c r="C184" s="101"/>
      <c r="D184" s="102">
        <v>250.90354965937613</v>
      </c>
      <c r="E184" s="103" t="s">
        <v>276</v>
      </c>
      <c r="F184" s="58">
        <f>IF(D184&lt;=203.6,(D184-'[2]Stages'!$C$50)*'[2]Stages'!$H$51+'[2]Stages'!$E$50,IF(D184&lt;=216.5,(D184-'[2]Stages'!$C$51)*'[2]Stages'!$H$52+'[2]Stages'!$E$51,IF(D184&lt;=228.7,(D184-'[2]Stages'!$C$52)*'[2]Stages'!$H$53+'[2]Stages'!$E$52,IF(D184&lt;=237,(D184-'[2]Stages'!$C$53)*'[2]Stages'!$H$54+'[2]Stages'!$E$53,IF(D184&lt;=245.9,(D184-'[2]Stages'!$C$54)*'[2]Stages'!$H$55+'[2]Stages'!$E$54,IF(D184&lt;=249.5,(D184-'[2]Stages'!$C$55)*'[2]Stages'!$H$56+'[2]Stages'!$E$55,IF(D184&lt;=251,(D184-'[2]Stages'!$C$56)*'[2]Stages'!$H$57+'[2]Stages'!$E$56)))))))</f>
        <v>252.02175451177243</v>
      </c>
      <c r="G184" s="101" t="s">
        <v>15</v>
      </c>
      <c r="H184" s="101" t="s">
        <v>472</v>
      </c>
      <c r="I184" s="171" t="s">
        <v>482</v>
      </c>
      <c r="J184" s="101"/>
      <c r="K184" s="101" t="s">
        <v>474</v>
      </c>
      <c r="L184" s="101"/>
      <c r="M184" s="101">
        <v>55</v>
      </c>
      <c r="N184" s="172"/>
      <c r="O184" s="101"/>
      <c r="P184" s="101"/>
      <c r="Q184" s="101" t="s">
        <v>475</v>
      </c>
      <c r="R184" s="101" t="s">
        <v>476</v>
      </c>
      <c r="S184" s="101"/>
      <c r="T184" s="101"/>
      <c r="U184" s="101"/>
      <c r="V184" s="101"/>
      <c r="W184" s="105" t="s">
        <v>477</v>
      </c>
      <c r="X184" s="101"/>
      <c r="Y184" s="101"/>
      <c r="Z184" s="101"/>
      <c r="AA184" s="101"/>
      <c r="AB184" s="18">
        <v>22.4</v>
      </c>
      <c r="AC184" s="100">
        <v>17.58</v>
      </c>
      <c r="AD184" s="100"/>
      <c r="AE184" s="100">
        <v>17.58</v>
      </c>
      <c r="AF184" s="100"/>
      <c r="AG184" s="100">
        <v>17.58</v>
      </c>
      <c r="AH184" s="146">
        <f t="shared" si="2"/>
        <v>17.78</v>
      </c>
      <c r="AI184" s="100"/>
      <c r="AJ184" s="100"/>
      <c r="AK184" s="101"/>
      <c r="AL184" s="101">
        <v>0.707266</v>
      </c>
      <c r="AM184" s="101" t="s">
        <v>478</v>
      </c>
      <c r="AN184" s="101" t="s">
        <v>479</v>
      </c>
      <c r="AO184" s="173">
        <v>93</v>
      </c>
      <c r="AP184" s="101"/>
      <c r="AQ184" s="173">
        <v>565</v>
      </c>
      <c r="AR184" s="173">
        <v>581</v>
      </c>
      <c r="AS184" s="173">
        <v>2004</v>
      </c>
      <c r="AT184" s="101"/>
      <c r="AU184" s="101"/>
      <c r="AV184" s="101"/>
      <c r="AW184" s="101" t="s">
        <v>480</v>
      </c>
      <c r="AX184" s="101"/>
      <c r="AY184" s="101"/>
      <c r="AZ184" s="101"/>
      <c r="BA184" s="101"/>
      <c r="BB184" s="101"/>
      <c r="BC184" s="101"/>
      <c r="BD184" s="101"/>
      <c r="BK184" s="112"/>
      <c r="BL184" s="113"/>
      <c r="BM184" s="113"/>
      <c r="BN184" s="113"/>
      <c r="BO184" s="113"/>
      <c r="BP184" s="114"/>
      <c r="BQ184" s="114"/>
      <c r="BR184" s="101"/>
    </row>
    <row r="185" spans="1:70" s="159" customFormat="1" ht="12" customHeight="1">
      <c r="A185" s="101" t="s">
        <v>483</v>
      </c>
      <c r="B185" s="101"/>
      <c r="C185" s="101"/>
      <c r="D185" s="102">
        <v>251.30041152263374</v>
      </c>
      <c r="E185" s="103" t="s">
        <v>276</v>
      </c>
      <c r="F185" s="60">
        <f>IF(D185&lt;=253.8,(D185-'[2]Stages'!$C$57)*'[2]Stages'!$H$58+'[2]Stages'!$E$57,IF(D185&lt;=260.4,(D185-'[2]Stages'!$C$58)*'[2]Stages'!$H$59+'[2]Stages'!$E$58,IF(D185&lt;=265.8,(D185-'[2]Stages'!$C$59)*'[2]Stages'!$H$60+'[2]Stages'!$E$59,IF(D185&lt;=268,(D185-'[2]Stages'!$C$60)*'[2]Stages'!$H$61+'[2]Stages'!$E$60,IF(D185&lt;=270.6,(D185-'[2]Stages'!$C$61)*'[2]Stages'!$H$62+'[2]Stages'!$E$61)))))</f>
        <v>252.37887125220456</v>
      </c>
      <c r="G185" s="101" t="s">
        <v>484</v>
      </c>
      <c r="H185" s="101" t="s">
        <v>485</v>
      </c>
      <c r="I185" s="171" t="s">
        <v>486</v>
      </c>
      <c r="J185" s="101"/>
      <c r="K185" s="101" t="s">
        <v>487</v>
      </c>
      <c r="L185" s="101"/>
      <c r="M185" s="101">
        <v>50.85</v>
      </c>
      <c r="N185" s="172"/>
      <c r="O185" s="101"/>
      <c r="P185" s="101"/>
      <c r="Q185" s="101" t="s">
        <v>475</v>
      </c>
      <c r="R185" s="101" t="s">
        <v>476</v>
      </c>
      <c r="S185" s="101"/>
      <c r="T185" s="101"/>
      <c r="U185" s="101"/>
      <c r="V185" s="101"/>
      <c r="W185" s="105" t="s">
        <v>477</v>
      </c>
      <c r="X185" s="101"/>
      <c r="Y185" s="101"/>
      <c r="Z185" s="101"/>
      <c r="AA185" s="101"/>
      <c r="AB185" s="18">
        <v>22.4</v>
      </c>
      <c r="AC185" s="100">
        <v>19.4</v>
      </c>
      <c r="AD185" s="100"/>
      <c r="AE185" s="100">
        <v>19.4</v>
      </c>
      <c r="AF185" s="100"/>
      <c r="AG185" s="100">
        <v>19.4</v>
      </c>
      <c r="AH185" s="146">
        <f t="shared" si="2"/>
        <v>19.6</v>
      </c>
      <c r="AI185" s="100"/>
      <c r="AJ185" s="100"/>
      <c r="AK185" s="101"/>
      <c r="AL185" s="101">
        <v>0.707219</v>
      </c>
      <c r="AM185" s="101" t="s">
        <v>478</v>
      </c>
      <c r="AN185" s="101" t="s">
        <v>479</v>
      </c>
      <c r="AO185" s="173">
        <v>93</v>
      </c>
      <c r="AP185" s="101"/>
      <c r="AQ185" s="173">
        <v>565</v>
      </c>
      <c r="AR185" s="173">
        <v>581</v>
      </c>
      <c r="AS185" s="173">
        <v>2004</v>
      </c>
      <c r="AT185" s="101"/>
      <c r="AU185" s="101"/>
      <c r="AV185" s="101"/>
      <c r="AW185" s="101" t="s">
        <v>480</v>
      </c>
      <c r="AX185" s="101"/>
      <c r="AY185" s="101"/>
      <c r="AZ185" s="101"/>
      <c r="BA185" s="101"/>
      <c r="BB185" s="101"/>
      <c r="BC185" s="101"/>
      <c r="BD185" s="101"/>
      <c r="BE185" s="101"/>
      <c r="BF185" s="101"/>
      <c r="BG185" s="101"/>
      <c r="BH185" s="101"/>
      <c r="BI185" s="101"/>
      <c r="BJ185" s="101"/>
      <c r="BK185" s="112"/>
      <c r="BL185" s="113"/>
      <c r="BM185" s="113"/>
      <c r="BN185" s="113"/>
      <c r="BO185" s="113"/>
      <c r="BP185" s="114"/>
      <c r="BQ185" s="114"/>
      <c r="BR185" s="101"/>
    </row>
    <row r="186" spans="1:70" s="159" customFormat="1" ht="12" customHeight="1">
      <c r="A186" s="101" t="s">
        <v>488</v>
      </c>
      <c r="B186" s="101"/>
      <c r="C186" s="101"/>
      <c r="D186" s="102">
        <v>251.34156378600824</v>
      </c>
      <c r="E186" s="103" t="s">
        <v>276</v>
      </c>
      <c r="F186" s="60">
        <f>IF(D186&lt;=253.8,(D186-'[2]Stages'!$C$57)*'[2]Stages'!$H$58+'[2]Stages'!$E$57,IF(D186&lt;=260.4,(D186-'[2]Stages'!$C$58)*'[2]Stages'!$H$59+'[2]Stages'!$E$58,IF(D186&lt;=265.8,(D186-'[2]Stages'!$C$59)*'[2]Stages'!$H$60+'[2]Stages'!$E$59,IF(D186&lt;=268,(D186-'[2]Stages'!$C$60)*'[2]Stages'!$H$61+'[2]Stages'!$E$60,IF(D186&lt;=270.6,(D186-'[2]Stages'!$C$61)*'[2]Stages'!$H$62+'[2]Stages'!$E$61)))))</f>
        <v>252.4088536155203</v>
      </c>
      <c r="G186" s="101" t="s">
        <v>484</v>
      </c>
      <c r="H186" s="101" t="s">
        <v>485</v>
      </c>
      <c r="I186" s="171" t="s">
        <v>486</v>
      </c>
      <c r="J186" s="101"/>
      <c r="K186" s="101" t="s">
        <v>487</v>
      </c>
      <c r="L186" s="101"/>
      <c r="M186" s="101">
        <v>50.65</v>
      </c>
      <c r="N186" s="172"/>
      <c r="O186" s="101"/>
      <c r="P186" s="101"/>
      <c r="Q186" s="101" t="s">
        <v>475</v>
      </c>
      <c r="R186" s="101" t="s">
        <v>476</v>
      </c>
      <c r="S186" s="101"/>
      <c r="T186" s="101"/>
      <c r="U186" s="101"/>
      <c r="V186" s="101"/>
      <c r="W186" s="105" t="s">
        <v>477</v>
      </c>
      <c r="X186" s="101"/>
      <c r="Y186" s="101"/>
      <c r="Z186" s="101"/>
      <c r="AA186" s="101"/>
      <c r="AB186" s="18">
        <v>22.4</v>
      </c>
      <c r="AC186" s="100">
        <v>19.16</v>
      </c>
      <c r="AD186" s="100"/>
      <c r="AE186" s="100">
        <v>19.16</v>
      </c>
      <c r="AF186" s="100"/>
      <c r="AG186" s="100">
        <v>19.16</v>
      </c>
      <c r="AH186" s="146">
        <f t="shared" si="2"/>
        <v>19.360000000000003</v>
      </c>
      <c r="AI186" s="100"/>
      <c r="AJ186" s="100"/>
      <c r="AK186" s="101"/>
      <c r="AL186" s="101"/>
      <c r="AM186" s="101" t="s">
        <v>478</v>
      </c>
      <c r="AN186" s="101" t="s">
        <v>479</v>
      </c>
      <c r="AO186" s="173">
        <v>93</v>
      </c>
      <c r="AP186" s="101"/>
      <c r="AQ186" s="173">
        <v>565</v>
      </c>
      <c r="AR186" s="173">
        <v>581</v>
      </c>
      <c r="AS186" s="173">
        <v>2004</v>
      </c>
      <c r="AT186" s="101"/>
      <c r="AU186" s="101"/>
      <c r="AV186" s="101"/>
      <c r="AW186" s="101" t="s">
        <v>480</v>
      </c>
      <c r="AX186" s="101"/>
      <c r="AY186" s="101"/>
      <c r="AZ186" s="101"/>
      <c r="BA186" s="101"/>
      <c r="BB186" s="101"/>
      <c r="BC186" s="101"/>
      <c r="BD186" s="101"/>
      <c r="BE186" s="101"/>
      <c r="BF186" s="101"/>
      <c r="BG186" s="101"/>
      <c r="BH186" s="101"/>
      <c r="BI186" s="101"/>
      <c r="BJ186" s="101"/>
      <c r="BK186" s="112"/>
      <c r="BL186" s="113"/>
      <c r="BM186" s="113"/>
      <c r="BN186" s="113"/>
      <c r="BO186" s="113"/>
      <c r="BP186" s="114"/>
      <c r="BQ186" s="114"/>
      <c r="BR186" s="101"/>
    </row>
    <row r="187" spans="1:70" s="159" customFormat="1" ht="12" customHeight="1">
      <c r="A187" s="101" t="s">
        <v>489</v>
      </c>
      <c r="B187" s="101"/>
      <c r="C187" s="101"/>
      <c r="D187" s="102">
        <v>251.36625514403292</v>
      </c>
      <c r="E187" s="103" t="s">
        <v>276</v>
      </c>
      <c r="F187" s="60">
        <f>IF(D187&lt;=253.8,(D187-'[2]Stages'!$C$57)*'[2]Stages'!$H$58+'[2]Stages'!$E$57,IF(D187&lt;=260.4,(D187-'[2]Stages'!$C$58)*'[2]Stages'!$H$59+'[2]Stages'!$E$58,IF(D187&lt;=265.8,(D187-'[2]Stages'!$C$59)*'[2]Stages'!$H$60+'[2]Stages'!$E$59,IF(D187&lt;=268,(D187-'[2]Stages'!$C$60)*'[2]Stages'!$H$61+'[2]Stages'!$E$60,IF(D187&lt;=270.6,(D187-'[2]Stages'!$C$61)*'[2]Stages'!$H$62+'[2]Stages'!$E$61)))))</f>
        <v>252.4268430335097</v>
      </c>
      <c r="G187" s="101" t="s">
        <v>484</v>
      </c>
      <c r="H187" s="101" t="s">
        <v>485</v>
      </c>
      <c r="I187" s="171" t="s">
        <v>486</v>
      </c>
      <c r="J187" s="101"/>
      <c r="K187" s="101" t="s">
        <v>487</v>
      </c>
      <c r="L187" s="101"/>
      <c r="M187" s="101">
        <v>50.53</v>
      </c>
      <c r="N187" s="172"/>
      <c r="O187" s="101"/>
      <c r="P187" s="101"/>
      <c r="Q187" s="101" t="s">
        <v>475</v>
      </c>
      <c r="R187" s="101" t="s">
        <v>476</v>
      </c>
      <c r="S187" s="101"/>
      <c r="T187" s="101"/>
      <c r="U187" s="101"/>
      <c r="V187" s="101"/>
      <c r="W187" s="105" t="s">
        <v>477</v>
      </c>
      <c r="X187" s="101"/>
      <c r="Y187" s="101"/>
      <c r="Z187" s="101"/>
      <c r="AA187" s="101"/>
      <c r="AB187" s="18">
        <v>22.4</v>
      </c>
      <c r="AC187" s="100">
        <v>19.01</v>
      </c>
      <c r="AD187" s="100"/>
      <c r="AE187" s="100">
        <v>19.01</v>
      </c>
      <c r="AF187" s="100"/>
      <c r="AG187" s="100">
        <v>19.01</v>
      </c>
      <c r="AH187" s="146">
        <f t="shared" si="2"/>
        <v>19.210000000000004</v>
      </c>
      <c r="AI187" s="100"/>
      <c r="AJ187" s="100"/>
      <c r="AK187" s="101"/>
      <c r="AL187" s="101"/>
      <c r="AM187" s="101" t="s">
        <v>478</v>
      </c>
      <c r="AN187" s="101" t="s">
        <v>479</v>
      </c>
      <c r="AO187" s="173">
        <v>93</v>
      </c>
      <c r="AP187" s="101"/>
      <c r="AQ187" s="173">
        <v>565</v>
      </c>
      <c r="AR187" s="173">
        <v>581</v>
      </c>
      <c r="AS187" s="173">
        <v>2004</v>
      </c>
      <c r="AT187" s="101"/>
      <c r="AU187" s="101"/>
      <c r="AV187" s="101"/>
      <c r="AW187" s="101" t="s">
        <v>480</v>
      </c>
      <c r="AX187" s="101"/>
      <c r="AY187" s="101"/>
      <c r="AZ187" s="101"/>
      <c r="BA187" s="101"/>
      <c r="BB187" s="101"/>
      <c r="BC187" s="101"/>
      <c r="BD187" s="101"/>
      <c r="BE187" s="101"/>
      <c r="BF187" s="101"/>
      <c r="BG187" s="101"/>
      <c r="BH187" s="101"/>
      <c r="BI187" s="101"/>
      <c r="BJ187" s="101"/>
      <c r="BK187" s="112"/>
      <c r="BL187" s="113"/>
      <c r="BM187" s="113"/>
      <c r="BN187" s="113"/>
      <c r="BO187" s="113"/>
      <c r="BP187" s="114"/>
      <c r="BQ187" s="114"/>
      <c r="BR187" s="101"/>
    </row>
    <row r="188" spans="1:70" s="159" customFormat="1" ht="12" customHeight="1">
      <c r="A188" s="101" t="s">
        <v>490</v>
      </c>
      <c r="B188" s="101"/>
      <c r="C188" s="101"/>
      <c r="D188" s="102">
        <v>251.38477366255145</v>
      </c>
      <c r="E188" s="103" t="s">
        <v>276</v>
      </c>
      <c r="F188" s="60">
        <f>IF(D188&lt;=253.8,(D188-'[2]Stages'!$C$57)*'[2]Stages'!$H$58+'[2]Stages'!$E$57,IF(D188&lt;=260.4,(D188-'[2]Stages'!$C$58)*'[2]Stages'!$H$59+'[2]Stages'!$E$58,IF(D188&lt;=265.8,(D188-'[2]Stages'!$C$59)*'[2]Stages'!$H$60+'[2]Stages'!$E$59,IF(D188&lt;=268,(D188-'[2]Stages'!$C$60)*'[2]Stages'!$H$61+'[2]Stages'!$E$60,IF(D188&lt;=270.6,(D188-'[2]Stages'!$C$61)*'[2]Stages'!$H$62+'[2]Stages'!$E$61)))))</f>
        <v>252.44033509700176</v>
      </c>
      <c r="G188" s="101" t="s">
        <v>484</v>
      </c>
      <c r="H188" s="101" t="s">
        <v>485</v>
      </c>
      <c r="I188" s="171" t="s">
        <v>486</v>
      </c>
      <c r="J188" s="101"/>
      <c r="K188" s="101" t="s">
        <v>487</v>
      </c>
      <c r="L188" s="101"/>
      <c r="M188" s="101">
        <v>50.44</v>
      </c>
      <c r="N188" s="172"/>
      <c r="O188" s="101"/>
      <c r="P188" s="101"/>
      <c r="Q188" s="101" t="s">
        <v>475</v>
      </c>
      <c r="R188" s="101" t="s">
        <v>476</v>
      </c>
      <c r="S188" s="101"/>
      <c r="T188" s="101"/>
      <c r="U188" s="101"/>
      <c r="V188" s="101"/>
      <c r="W188" s="105" t="s">
        <v>477</v>
      </c>
      <c r="X188" s="101"/>
      <c r="Y188" s="101"/>
      <c r="Z188" s="101"/>
      <c r="AA188" s="101"/>
      <c r="AB188" s="18">
        <v>22.4</v>
      </c>
      <c r="AC188" s="100">
        <v>19.7</v>
      </c>
      <c r="AD188" s="100"/>
      <c r="AE188" s="100">
        <v>19.7</v>
      </c>
      <c r="AF188" s="100"/>
      <c r="AG188" s="100">
        <v>19.7</v>
      </c>
      <c r="AH188" s="146">
        <f t="shared" si="2"/>
        <v>19.900000000000002</v>
      </c>
      <c r="AI188" s="100"/>
      <c r="AJ188" s="100"/>
      <c r="AK188" s="101"/>
      <c r="AL188" s="101"/>
      <c r="AM188" s="101" t="s">
        <v>478</v>
      </c>
      <c r="AN188" s="101" t="s">
        <v>479</v>
      </c>
      <c r="AO188" s="173">
        <v>93</v>
      </c>
      <c r="AP188" s="101"/>
      <c r="AQ188" s="173">
        <v>565</v>
      </c>
      <c r="AR188" s="173">
        <v>581</v>
      </c>
      <c r="AS188" s="173">
        <v>2004</v>
      </c>
      <c r="AT188" s="101"/>
      <c r="AU188" s="101"/>
      <c r="AV188" s="101"/>
      <c r="AW188" s="101" t="s">
        <v>480</v>
      </c>
      <c r="AX188" s="101"/>
      <c r="AY188" s="101"/>
      <c r="AZ188" s="101"/>
      <c r="BA188" s="101"/>
      <c r="BB188" s="101"/>
      <c r="BC188" s="101"/>
      <c r="BD188" s="101"/>
      <c r="BE188" s="101"/>
      <c r="BF188" s="101"/>
      <c r="BG188" s="101"/>
      <c r="BH188" s="101"/>
      <c r="BI188" s="101"/>
      <c r="BJ188" s="101"/>
      <c r="BK188" s="112"/>
      <c r="BL188" s="113"/>
      <c r="BM188" s="113"/>
      <c r="BN188" s="113"/>
      <c r="BO188" s="113"/>
      <c r="BP188" s="114"/>
      <c r="BQ188" s="114"/>
      <c r="BR188" s="101"/>
    </row>
    <row r="189" spans="1:70" s="159" customFormat="1" ht="12" customHeight="1">
      <c r="A189" s="101" t="s">
        <v>491</v>
      </c>
      <c r="B189" s="101"/>
      <c r="C189" s="101"/>
      <c r="D189" s="102">
        <v>251.39711934156378</v>
      </c>
      <c r="E189" s="103" t="s">
        <v>276</v>
      </c>
      <c r="F189" s="60">
        <f>IF(D189&lt;=253.8,(D189-'[2]Stages'!$C$57)*'[2]Stages'!$H$58+'[2]Stages'!$E$57,IF(D189&lt;=260.4,(D189-'[2]Stages'!$C$58)*'[2]Stages'!$H$59+'[2]Stages'!$E$58,IF(D189&lt;=265.8,(D189-'[2]Stages'!$C$59)*'[2]Stages'!$H$60+'[2]Stages'!$E$59,IF(D189&lt;=268,(D189-'[2]Stages'!$C$60)*'[2]Stages'!$H$61+'[2]Stages'!$E$60,IF(D189&lt;=270.6,(D189-'[2]Stages'!$C$61)*'[2]Stages'!$H$62+'[2]Stages'!$E$61)))))</f>
        <v>252.44932980599646</v>
      </c>
      <c r="G189" s="101" t="s">
        <v>484</v>
      </c>
      <c r="H189" s="101" t="s">
        <v>485</v>
      </c>
      <c r="I189" s="171" t="s">
        <v>492</v>
      </c>
      <c r="J189" s="101"/>
      <c r="K189" s="101" t="s">
        <v>487</v>
      </c>
      <c r="L189" s="101"/>
      <c r="M189" s="101">
        <v>50.38</v>
      </c>
      <c r="N189" s="172"/>
      <c r="O189" s="101"/>
      <c r="P189" s="101"/>
      <c r="Q189" s="101" t="s">
        <v>475</v>
      </c>
      <c r="R189" s="101" t="s">
        <v>476</v>
      </c>
      <c r="S189" s="101"/>
      <c r="T189" s="101"/>
      <c r="U189" s="101"/>
      <c r="V189" s="101"/>
      <c r="W189" s="105" t="s">
        <v>477</v>
      </c>
      <c r="X189" s="101"/>
      <c r="Y189" s="101"/>
      <c r="Z189" s="101"/>
      <c r="AA189" s="101"/>
      <c r="AB189" s="18">
        <v>22.4</v>
      </c>
      <c r="AC189" s="100">
        <v>18.42</v>
      </c>
      <c r="AD189" s="100"/>
      <c r="AE189" s="100">
        <v>18.42</v>
      </c>
      <c r="AF189" s="100"/>
      <c r="AG189" s="100">
        <v>18.42</v>
      </c>
      <c r="AH189" s="146">
        <f t="shared" si="2"/>
        <v>18.620000000000005</v>
      </c>
      <c r="AI189" s="100"/>
      <c r="AJ189" s="100"/>
      <c r="AK189" s="101"/>
      <c r="AL189" s="101"/>
      <c r="AM189" s="101" t="s">
        <v>478</v>
      </c>
      <c r="AN189" s="101" t="s">
        <v>479</v>
      </c>
      <c r="AO189" s="173">
        <v>93</v>
      </c>
      <c r="AP189" s="101"/>
      <c r="AQ189" s="173">
        <v>565</v>
      </c>
      <c r="AR189" s="173">
        <v>581</v>
      </c>
      <c r="AS189" s="173">
        <v>2004</v>
      </c>
      <c r="AT189" s="101"/>
      <c r="AU189" s="101"/>
      <c r="AV189" s="101"/>
      <c r="AW189" s="101" t="s">
        <v>480</v>
      </c>
      <c r="AX189" s="101"/>
      <c r="AY189" s="101"/>
      <c r="AZ189" s="101"/>
      <c r="BA189" s="101"/>
      <c r="BB189" s="101"/>
      <c r="BC189" s="101"/>
      <c r="BD189" s="101"/>
      <c r="BE189" s="101"/>
      <c r="BF189" s="101"/>
      <c r="BG189" s="101"/>
      <c r="BH189" s="101"/>
      <c r="BI189" s="101"/>
      <c r="BJ189" s="101"/>
      <c r="BK189" s="112"/>
      <c r="BL189" s="113"/>
      <c r="BM189" s="113"/>
      <c r="BN189" s="113"/>
      <c r="BO189" s="113"/>
      <c r="BP189" s="114"/>
      <c r="BQ189" s="114"/>
      <c r="BR189" s="101"/>
    </row>
    <row r="190" spans="1:70" s="159" customFormat="1" ht="12" customHeight="1">
      <c r="A190" s="101" t="s">
        <v>493</v>
      </c>
      <c r="B190" s="101"/>
      <c r="C190" s="101"/>
      <c r="D190" s="102">
        <v>251.47530864197532</v>
      </c>
      <c r="E190" s="103" t="s">
        <v>276</v>
      </c>
      <c r="F190" s="60">
        <f>IF(D190&lt;=253.8,(D190-'[2]Stages'!$C$57)*'[2]Stages'!$H$58+'[2]Stages'!$E$57,IF(D190&lt;=260.4,(D190-'[2]Stages'!$C$58)*'[2]Stages'!$H$59+'[2]Stages'!$E$58,IF(D190&lt;=265.8,(D190-'[2]Stages'!$C$59)*'[2]Stages'!$H$60+'[2]Stages'!$E$59,IF(D190&lt;=268,(D190-'[2]Stages'!$C$60)*'[2]Stages'!$H$61+'[2]Stages'!$E$60,IF(D190&lt;=270.6,(D190-'[2]Stages'!$C$61)*'[2]Stages'!$H$62+'[2]Stages'!$E$61)))))</f>
        <v>252.50629629629628</v>
      </c>
      <c r="G190" s="101" t="s">
        <v>484</v>
      </c>
      <c r="H190" s="101" t="s">
        <v>485</v>
      </c>
      <c r="I190" s="171" t="s">
        <v>492</v>
      </c>
      <c r="J190" s="101"/>
      <c r="K190" s="101" t="s">
        <v>487</v>
      </c>
      <c r="L190" s="101"/>
      <c r="M190" s="101">
        <v>50</v>
      </c>
      <c r="N190" s="172"/>
      <c r="O190" s="101"/>
      <c r="P190" s="101"/>
      <c r="Q190" s="101" t="s">
        <v>475</v>
      </c>
      <c r="R190" s="101" t="s">
        <v>476</v>
      </c>
      <c r="S190" s="101"/>
      <c r="T190" s="101"/>
      <c r="U190" s="101"/>
      <c r="V190" s="101"/>
      <c r="W190" s="105" t="s">
        <v>477</v>
      </c>
      <c r="X190" s="101"/>
      <c r="Y190" s="101"/>
      <c r="Z190" s="101"/>
      <c r="AA190" s="101"/>
      <c r="AB190" s="18">
        <v>22.4</v>
      </c>
      <c r="AC190" s="100">
        <v>19.1</v>
      </c>
      <c r="AD190" s="100"/>
      <c r="AE190" s="100">
        <v>19.1</v>
      </c>
      <c r="AF190" s="100"/>
      <c r="AG190" s="100">
        <v>19.1</v>
      </c>
      <c r="AH190" s="146">
        <f t="shared" si="2"/>
        <v>19.300000000000004</v>
      </c>
      <c r="AI190" s="100"/>
      <c r="AJ190" s="100"/>
      <c r="AK190" s="101"/>
      <c r="AL190" s="101"/>
      <c r="AM190" s="101" t="s">
        <v>478</v>
      </c>
      <c r="AN190" s="101" t="s">
        <v>479</v>
      </c>
      <c r="AO190" s="173">
        <v>93</v>
      </c>
      <c r="AP190" s="101"/>
      <c r="AQ190" s="173">
        <v>565</v>
      </c>
      <c r="AR190" s="173">
        <v>581</v>
      </c>
      <c r="AS190" s="173">
        <v>2004</v>
      </c>
      <c r="AT190" s="101"/>
      <c r="AU190" s="101"/>
      <c r="AV190" s="101"/>
      <c r="AW190" s="101" t="s">
        <v>480</v>
      </c>
      <c r="AX190" s="101"/>
      <c r="AY190" s="101"/>
      <c r="AZ190" s="101"/>
      <c r="BA190" s="101"/>
      <c r="BB190" s="101"/>
      <c r="BC190" s="101"/>
      <c r="BD190" s="101"/>
      <c r="BE190" s="101"/>
      <c r="BF190" s="101"/>
      <c r="BG190" s="101"/>
      <c r="BH190" s="101"/>
      <c r="BI190" s="101"/>
      <c r="BJ190" s="101"/>
      <c r="BK190" s="112"/>
      <c r="BL190" s="113"/>
      <c r="BM190" s="113"/>
      <c r="BN190" s="113"/>
      <c r="BO190" s="113"/>
      <c r="BP190" s="114"/>
      <c r="BQ190" s="114"/>
      <c r="BR190" s="101"/>
    </row>
    <row r="191" spans="1:70" s="159" customFormat="1" ht="12" customHeight="1">
      <c r="A191" s="101" t="s">
        <v>494</v>
      </c>
      <c r="B191" s="101"/>
      <c r="C191" s="101"/>
      <c r="D191" s="102">
        <v>251.5576131687243</v>
      </c>
      <c r="E191" s="103" t="s">
        <v>276</v>
      </c>
      <c r="F191" s="60">
        <f>IF(D191&lt;=253.8,(D191-'[2]Stages'!$C$57)*'[2]Stages'!$H$58+'[2]Stages'!$E$57,IF(D191&lt;=260.4,(D191-'[2]Stages'!$C$58)*'[2]Stages'!$H$59+'[2]Stages'!$E$58,IF(D191&lt;=265.8,(D191-'[2]Stages'!$C$59)*'[2]Stages'!$H$60+'[2]Stages'!$E$59,IF(D191&lt;=268,(D191-'[2]Stages'!$C$60)*'[2]Stages'!$H$61+'[2]Stages'!$E$60,IF(D191&lt;=270.6,(D191-'[2]Stages'!$C$61)*'[2]Stages'!$H$62+'[2]Stages'!$E$61)))))</f>
        <v>252.56626102292768</v>
      </c>
      <c r="G191" s="101" t="s">
        <v>484</v>
      </c>
      <c r="H191" s="101" t="s">
        <v>485</v>
      </c>
      <c r="I191" s="171" t="s">
        <v>495</v>
      </c>
      <c r="J191" s="101"/>
      <c r="K191" s="101" t="s">
        <v>487</v>
      </c>
      <c r="L191" s="101"/>
      <c r="M191" s="101">
        <v>49.6</v>
      </c>
      <c r="N191" s="172"/>
      <c r="O191" s="101"/>
      <c r="P191" s="101"/>
      <c r="Q191" s="101" t="s">
        <v>475</v>
      </c>
      <c r="R191" s="101" t="s">
        <v>476</v>
      </c>
      <c r="S191" s="101"/>
      <c r="T191" s="101"/>
      <c r="U191" s="101"/>
      <c r="V191" s="101"/>
      <c r="W191" s="105" t="s">
        <v>477</v>
      </c>
      <c r="X191" s="101"/>
      <c r="Y191" s="101"/>
      <c r="Z191" s="101"/>
      <c r="AA191" s="101"/>
      <c r="AB191" s="18">
        <v>22.4</v>
      </c>
      <c r="AC191" s="100">
        <v>19.48</v>
      </c>
      <c r="AD191" s="100"/>
      <c r="AE191" s="100">
        <v>19.48</v>
      </c>
      <c r="AF191" s="100"/>
      <c r="AG191" s="100">
        <v>19.48</v>
      </c>
      <c r="AH191" s="146">
        <f t="shared" si="2"/>
        <v>19.680000000000003</v>
      </c>
      <c r="AI191" s="100"/>
      <c r="AJ191" s="100"/>
      <c r="AK191" s="101"/>
      <c r="AL191" s="101">
        <v>0.707225</v>
      </c>
      <c r="AM191" s="101" t="s">
        <v>478</v>
      </c>
      <c r="AN191" s="101" t="s">
        <v>479</v>
      </c>
      <c r="AO191" s="173">
        <v>93</v>
      </c>
      <c r="AP191" s="101"/>
      <c r="AQ191" s="173">
        <v>565</v>
      </c>
      <c r="AR191" s="173">
        <v>581</v>
      </c>
      <c r="AS191" s="173">
        <v>2004</v>
      </c>
      <c r="AT191" s="101"/>
      <c r="AU191" s="101"/>
      <c r="AV191" s="101"/>
      <c r="AW191" s="101" t="s">
        <v>480</v>
      </c>
      <c r="AX191" s="101"/>
      <c r="AY191" s="101"/>
      <c r="AZ191" s="101"/>
      <c r="BA191" s="101"/>
      <c r="BB191" s="101"/>
      <c r="BC191" s="101"/>
      <c r="BD191" s="101"/>
      <c r="BE191" s="101"/>
      <c r="BF191" s="101"/>
      <c r="BG191" s="101"/>
      <c r="BH191" s="101"/>
      <c r="BI191" s="101"/>
      <c r="BJ191" s="101"/>
      <c r="BK191" s="112"/>
      <c r="BL191" s="113"/>
      <c r="BM191" s="113"/>
      <c r="BN191" s="113"/>
      <c r="BO191" s="113"/>
      <c r="BP191" s="114"/>
      <c r="BQ191" s="114"/>
      <c r="BR191" s="101"/>
    </row>
    <row r="192" spans="1:69" s="159" customFormat="1" ht="12" customHeight="1">
      <c r="A192" s="101" t="s">
        <v>496</v>
      </c>
      <c r="B192" s="101"/>
      <c r="C192" s="101"/>
      <c r="D192" s="102">
        <v>251.74279835390948</v>
      </c>
      <c r="E192" s="103" t="s">
        <v>276</v>
      </c>
      <c r="F192" s="60">
        <f>IF(D192&lt;=253.8,(D192-'[2]Stages'!$C$57)*'[2]Stages'!$H$58+'[2]Stages'!$E$57,IF(D192&lt;=260.4,(D192-'[2]Stages'!$C$58)*'[2]Stages'!$H$59+'[2]Stages'!$E$58,IF(D192&lt;=265.8,(D192-'[2]Stages'!$C$59)*'[2]Stages'!$H$60+'[2]Stages'!$E$59,IF(D192&lt;=268,(D192-'[2]Stages'!$C$60)*'[2]Stages'!$H$61+'[2]Stages'!$E$60,IF(D192&lt;=270.6,(D192-'[2]Stages'!$C$61)*'[2]Stages'!$H$62+'[2]Stages'!$E$61)))))</f>
        <v>252.70118165784834</v>
      </c>
      <c r="G192" s="101" t="s">
        <v>484</v>
      </c>
      <c r="H192" s="101" t="s">
        <v>485</v>
      </c>
      <c r="I192" s="171" t="s">
        <v>495</v>
      </c>
      <c r="J192" s="101"/>
      <c r="K192" s="101" t="s">
        <v>487</v>
      </c>
      <c r="L192" s="101"/>
      <c r="M192" s="101">
        <v>48.7</v>
      </c>
      <c r="N192" s="172"/>
      <c r="O192" s="101"/>
      <c r="P192" s="101"/>
      <c r="Q192" s="101" t="s">
        <v>475</v>
      </c>
      <c r="R192" s="101" t="s">
        <v>476</v>
      </c>
      <c r="S192" s="101"/>
      <c r="T192" s="101"/>
      <c r="U192" s="101"/>
      <c r="V192" s="101"/>
      <c r="W192" s="105" t="s">
        <v>477</v>
      </c>
      <c r="X192" s="101"/>
      <c r="Y192" s="101"/>
      <c r="Z192" s="101"/>
      <c r="AA192" s="101"/>
      <c r="AB192" s="18">
        <v>22.4</v>
      </c>
      <c r="AC192" s="100">
        <v>19.56</v>
      </c>
      <c r="AD192" s="100"/>
      <c r="AE192" s="100">
        <v>19.56</v>
      </c>
      <c r="AF192" s="100"/>
      <c r="AG192" s="100">
        <v>19.56</v>
      </c>
      <c r="AH192" s="146">
        <f t="shared" si="2"/>
        <v>19.76</v>
      </c>
      <c r="AI192" s="100"/>
      <c r="AJ192" s="100"/>
      <c r="AK192" s="101"/>
      <c r="AL192" s="101"/>
      <c r="AM192" s="101" t="s">
        <v>478</v>
      </c>
      <c r="AN192" s="101" t="s">
        <v>479</v>
      </c>
      <c r="AO192" s="173">
        <v>93</v>
      </c>
      <c r="AP192" s="101"/>
      <c r="AQ192" s="173">
        <v>565</v>
      </c>
      <c r="AR192" s="173">
        <v>581</v>
      </c>
      <c r="AS192" s="173">
        <v>2004</v>
      </c>
      <c r="AT192" s="101"/>
      <c r="AU192" s="101"/>
      <c r="AV192" s="101"/>
      <c r="AW192" s="101" t="s">
        <v>480</v>
      </c>
      <c r="AX192" s="101"/>
      <c r="AY192" s="101"/>
      <c r="AZ192" s="101"/>
      <c r="BA192" s="101"/>
      <c r="BB192" s="101"/>
      <c r="BC192" s="101"/>
      <c r="BD192" s="101"/>
      <c r="BE192" s="101"/>
      <c r="BF192" s="101"/>
      <c r="BG192" s="101"/>
      <c r="BH192" s="101"/>
      <c r="BI192" s="101"/>
      <c r="BJ192" s="101"/>
      <c r="BK192" s="112"/>
      <c r="BL192" s="113"/>
      <c r="BM192" s="113"/>
      <c r="BN192" s="113"/>
      <c r="BO192" s="113"/>
      <c r="BP192" s="114"/>
      <c r="BQ192" s="114"/>
    </row>
    <row r="193" spans="1:69" s="159" customFormat="1" ht="12" customHeight="1">
      <c r="A193" s="101" t="s">
        <v>497</v>
      </c>
      <c r="B193" s="101"/>
      <c r="C193" s="101"/>
      <c r="D193" s="102">
        <v>252</v>
      </c>
      <c r="E193" s="103" t="s">
        <v>276</v>
      </c>
      <c r="F193" s="60">
        <f>IF(D193&lt;=253.8,(D193-'[2]Stages'!$C$57)*'[2]Stages'!$H$58+'[2]Stages'!$E$57,IF(D193&lt;=260.4,(D193-'[2]Stages'!$C$58)*'[2]Stages'!$H$59+'[2]Stages'!$E$58,IF(D193&lt;=265.8,(D193-'[2]Stages'!$C$59)*'[2]Stages'!$H$60+'[2]Stages'!$E$59,IF(D193&lt;=268,(D193-'[2]Stages'!$C$60)*'[2]Stages'!$H$61+'[2]Stages'!$E$60,IF(D193&lt;=270.6,(D193-'[2]Stages'!$C$61)*'[2]Stages'!$H$62+'[2]Stages'!$E$61)))))</f>
        <v>252.88857142857142</v>
      </c>
      <c r="G193" s="101" t="s">
        <v>484</v>
      </c>
      <c r="H193" s="101" t="s">
        <v>485</v>
      </c>
      <c r="I193" s="171" t="s">
        <v>495</v>
      </c>
      <c r="J193" s="101"/>
      <c r="K193" s="101" t="s">
        <v>487</v>
      </c>
      <c r="L193" s="101"/>
      <c r="M193" s="101">
        <v>47.45</v>
      </c>
      <c r="N193" s="172"/>
      <c r="O193" s="101"/>
      <c r="P193" s="101"/>
      <c r="Q193" s="101" t="s">
        <v>475</v>
      </c>
      <c r="R193" s="101" t="s">
        <v>476</v>
      </c>
      <c r="S193" s="101"/>
      <c r="T193" s="101"/>
      <c r="U193" s="101"/>
      <c r="V193" s="101"/>
      <c r="W193" s="105" t="s">
        <v>477</v>
      </c>
      <c r="X193" s="101"/>
      <c r="Y193" s="101"/>
      <c r="Z193" s="101"/>
      <c r="AA193" s="101"/>
      <c r="AB193" s="18">
        <v>22.4</v>
      </c>
      <c r="AC193" s="100">
        <v>19.32</v>
      </c>
      <c r="AD193" s="100"/>
      <c r="AE193" s="100">
        <v>19.32</v>
      </c>
      <c r="AF193" s="100"/>
      <c r="AG193" s="100">
        <v>19.32</v>
      </c>
      <c r="AH193" s="146">
        <f t="shared" si="2"/>
        <v>19.520000000000003</v>
      </c>
      <c r="AI193" s="100"/>
      <c r="AJ193" s="100"/>
      <c r="AK193" s="101"/>
      <c r="AL193" s="101"/>
      <c r="AM193" s="101" t="s">
        <v>478</v>
      </c>
      <c r="AN193" s="101" t="s">
        <v>479</v>
      </c>
      <c r="AO193" s="173">
        <v>93</v>
      </c>
      <c r="AP193" s="101"/>
      <c r="AQ193" s="173">
        <v>565</v>
      </c>
      <c r="AR193" s="173">
        <v>581</v>
      </c>
      <c r="AS193" s="173">
        <v>2004</v>
      </c>
      <c r="AT193" s="101"/>
      <c r="AU193" s="101"/>
      <c r="AV193" s="101"/>
      <c r="AW193" s="101" t="s">
        <v>480</v>
      </c>
      <c r="AX193" s="101"/>
      <c r="AY193" s="101"/>
      <c r="AZ193" s="101"/>
      <c r="BA193" s="101"/>
      <c r="BB193" s="101"/>
      <c r="BC193" s="101"/>
      <c r="BD193" s="101"/>
      <c r="BE193" s="101"/>
      <c r="BF193" s="101"/>
      <c r="BG193" s="101"/>
      <c r="BH193" s="101"/>
      <c r="BI193" s="101"/>
      <c r="BJ193" s="101"/>
      <c r="BK193" s="112"/>
      <c r="BL193" s="113"/>
      <c r="BM193" s="113"/>
      <c r="BN193" s="113"/>
      <c r="BO193" s="113"/>
      <c r="BP193" s="114"/>
      <c r="BQ193" s="114"/>
    </row>
    <row r="194" spans="1:69" s="159" customFormat="1" ht="12" customHeight="1">
      <c r="A194" s="101" t="s">
        <v>498</v>
      </c>
      <c r="B194" s="101"/>
      <c r="C194" s="101"/>
      <c r="D194" s="102">
        <v>253</v>
      </c>
      <c r="E194" s="103" t="s">
        <v>276</v>
      </c>
      <c r="F194" s="60">
        <f>IF(D194&lt;=253.8,(D194-'[2]Stages'!$C$57)*'[2]Stages'!$H$58+'[2]Stages'!$E$57,IF(D194&lt;=260.4,(D194-'[2]Stages'!$C$58)*'[2]Stages'!$H$59+'[2]Stages'!$E$58,IF(D194&lt;=265.8,(D194-'[2]Stages'!$C$59)*'[2]Stages'!$H$60+'[2]Stages'!$E$59,IF(D194&lt;=268,(D194-'[2]Stages'!$C$60)*'[2]Stages'!$H$61+'[2]Stages'!$E$60,IF(D194&lt;=270.6,(D194-'[2]Stages'!$C$61)*'[2]Stages'!$H$62+'[2]Stages'!$E$61)))))</f>
        <v>253.61714285714285</v>
      </c>
      <c r="G194" s="101" t="s">
        <v>484</v>
      </c>
      <c r="H194" s="101" t="s">
        <v>485</v>
      </c>
      <c r="I194" s="171" t="s">
        <v>499</v>
      </c>
      <c r="J194" s="101"/>
      <c r="K194" s="101" t="s">
        <v>487</v>
      </c>
      <c r="L194" s="101"/>
      <c r="M194" s="101">
        <v>45.2</v>
      </c>
      <c r="N194" s="172"/>
      <c r="O194" s="101"/>
      <c r="P194" s="101"/>
      <c r="Q194" s="101" t="s">
        <v>475</v>
      </c>
      <c r="R194" s="101" t="s">
        <v>476</v>
      </c>
      <c r="S194" s="101"/>
      <c r="T194" s="101"/>
      <c r="U194" s="101"/>
      <c r="V194" s="101"/>
      <c r="W194" s="105" t="s">
        <v>477</v>
      </c>
      <c r="X194" s="101"/>
      <c r="Y194" s="101"/>
      <c r="Z194" s="101"/>
      <c r="AA194" s="101"/>
      <c r="AB194" s="18">
        <v>22.4</v>
      </c>
      <c r="AC194" s="100">
        <v>19.5</v>
      </c>
      <c r="AD194" s="100"/>
      <c r="AE194" s="100">
        <v>19.5</v>
      </c>
      <c r="AF194" s="100"/>
      <c r="AG194" s="100">
        <v>19.5</v>
      </c>
      <c r="AH194" s="146">
        <f t="shared" si="2"/>
        <v>19.700000000000003</v>
      </c>
      <c r="AI194" s="100"/>
      <c r="AJ194" s="100"/>
      <c r="AK194" s="101"/>
      <c r="AL194" s="101"/>
      <c r="AM194" s="101" t="s">
        <v>478</v>
      </c>
      <c r="AN194" s="101" t="s">
        <v>479</v>
      </c>
      <c r="AO194" s="173">
        <v>93</v>
      </c>
      <c r="AP194" s="101"/>
      <c r="AQ194" s="173">
        <v>565</v>
      </c>
      <c r="AR194" s="173">
        <v>581</v>
      </c>
      <c r="AS194" s="173">
        <v>2004</v>
      </c>
      <c r="AT194" s="101"/>
      <c r="AU194" s="101"/>
      <c r="AV194" s="101"/>
      <c r="AW194" s="101" t="s">
        <v>480</v>
      </c>
      <c r="AX194" s="101"/>
      <c r="AY194" s="101"/>
      <c r="AZ194" s="101"/>
      <c r="BA194" s="101"/>
      <c r="BB194" s="101"/>
      <c r="BC194" s="101"/>
      <c r="BD194" s="101"/>
      <c r="BE194" s="101"/>
      <c r="BF194" s="101"/>
      <c r="BG194" s="101"/>
      <c r="BH194" s="101"/>
      <c r="BI194" s="101"/>
      <c r="BJ194" s="101"/>
      <c r="BK194" s="112"/>
      <c r="BL194" s="113"/>
      <c r="BM194" s="113"/>
      <c r="BN194" s="113"/>
      <c r="BO194" s="113"/>
      <c r="BP194" s="114"/>
      <c r="BQ194" s="114"/>
    </row>
    <row r="195" spans="1:69" s="159" customFormat="1" ht="12" customHeight="1">
      <c r="A195" s="101" t="s">
        <v>500</v>
      </c>
      <c r="B195" s="101"/>
      <c r="C195" s="101"/>
      <c r="D195" s="102">
        <v>253.2329411764706</v>
      </c>
      <c r="E195" s="103" t="s">
        <v>276</v>
      </c>
      <c r="F195" s="60">
        <f>IF(D195&lt;=253.8,(D195-'[2]Stages'!$C$57)*'[2]Stages'!$H$58+'[2]Stages'!$E$57,IF(D195&lt;=260.4,(D195-'[2]Stages'!$C$58)*'[2]Stages'!$H$59+'[2]Stages'!$E$58,IF(D195&lt;=265.8,(D195-'[2]Stages'!$C$59)*'[2]Stages'!$H$60+'[2]Stages'!$E$59,IF(D195&lt;=268,(D195-'[2]Stages'!$C$60)*'[2]Stages'!$H$61+'[2]Stages'!$E$60,IF(D195&lt;=270.6,(D195-'[2]Stages'!$C$61)*'[2]Stages'!$H$62+'[2]Stages'!$E$61)))))</f>
        <v>253.78685714285714</v>
      </c>
      <c r="G195" s="101" t="s">
        <v>484</v>
      </c>
      <c r="H195" s="101" t="s">
        <v>501</v>
      </c>
      <c r="I195" s="171" t="s">
        <v>502</v>
      </c>
      <c r="J195" s="101"/>
      <c r="K195" s="101" t="s">
        <v>487</v>
      </c>
      <c r="L195" s="101"/>
      <c r="M195" s="101">
        <v>44.1</v>
      </c>
      <c r="N195" s="172"/>
      <c r="O195" s="101"/>
      <c r="P195" s="101"/>
      <c r="Q195" s="101" t="s">
        <v>475</v>
      </c>
      <c r="R195" s="101" t="s">
        <v>476</v>
      </c>
      <c r="S195" s="101"/>
      <c r="T195" s="101"/>
      <c r="U195" s="101"/>
      <c r="V195" s="101"/>
      <c r="W195" s="105" t="s">
        <v>477</v>
      </c>
      <c r="X195" s="101"/>
      <c r="Y195" s="101"/>
      <c r="Z195" s="101"/>
      <c r="AA195" s="101"/>
      <c r="AB195" s="18">
        <v>22.4</v>
      </c>
      <c r="AC195" s="100">
        <v>19.9</v>
      </c>
      <c r="AD195" s="100"/>
      <c r="AE195" s="100">
        <v>19.9</v>
      </c>
      <c r="AF195" s="100"/>
      <c r="AG195" s="100">
        <v>19.9</v>
      </c>
      <c r="AH195" s="146">
        <f t="shared" si="2"/>
        <v>20.1</v>
      </c>
      <c r="AI195" s="100"/>
      <c r="AJ195" s="100"/>
      <c r="AK195" s="101"/>
      <c r="AL195" s="101"/>
      <c r="AM195" s="101" t="s">
        <v>478</v>
      </c>
      <c r="AN195" s="101" t="s">
        <v>479</v>
      </c>
      <c r="AO195" s="173">
        <v>93</v>
      </c>
      <c r="AP195" s="101"/>
      <c r="AQ195" s="173">
        <v>565</v>
      </c>
      <c r="AR195" s="173">
        <v>581</v>
      </c>
      <c r="AS195" s="173">
        <v>2004</v>
      </c>
      <c r="AT195" s="101"/>
      <c r="AU195" s="101"/>
      <c r="AV195" s="101"/>
      <c r="AW195" s="101" t="s">
        <v>480</v>
      </c>
      <c r="AX195" s="101"/>
      <c r="AY195" s="101"/>
      <c r="AZ195" s="101"/>
      <c r="BA195" s="101"/>
      <c r="BB195" s="101"/>
      <c r="BC195" s="101"/>
      <c r="BD195" s="101"/>
      <c r="BE195" s="101"/>
      <c r="BF195" s="101"/>
      <c r="BG195" s="101"/>
      <c r="BH195" s="101"/>
      <c r="BI195" s="101"/>
      <c r="BJ195" s="101"/>
      <c r="BK195" s="112"/>
      <c r="BL195" s="113"/>
      <c r="BM195" s="113"/>
      <c r="BN195" s="113"/>
      <c r="BO195" s="113"/>
      <c r="BP195" s="114"/>
      <c r="BQ195" s="114"/>
    </row>
    <row r="196" spans="1:69" s="159" customFormat="1" ht="12" customHeight="1">
      <c r="A196" s="101" t="s">
        <v>503</v>
      </c>
      <c r="B196" s="101"/>
      <c r="C196" s="101"/>
      <c r="D196" s="102">
        <v>253.42352941176472</v>
      </c>
      <c r="E196" s="103" t="s">
        <v>276</v>
      </c>
      <c r="F196" s="60">
        <f>IF(D196&lt;=253.8,(D196-'[2]Stages'!$C$57)*'[2]Stages'!$H$58+'[2]Stages'!$E$57,IF(D196&lt;=260.4,(D196-'[2]Stages'!$C$58)*'[2]Stages'!$H$59+'[2]Stages'!$E$58,IF(D196&lt;=265.8,(D196-'[2]Stages'!$C$59)*'[2]Stages'!$H$60+'[2]Stages'!$E$59,IF(D196&lt;=268,(D196-'[2]Stages'!$C$60)*'[2]Stages'!$H$61+'[2]Stages'!$E$60,IF(D196&lt;=270.6,(D196-'[2]Stages'!$C$61)*'[2]Stages'!$H$62+'[2]Stages'!$E$61)))))</f>
        <v>253.92571428571426</v>
      </c>
      <c r="G196" s="101" t="s">
        <v>484</v>
      </c>
      <c r="H196" s="101" t="s">
        <v>501</v>
      </c>
      <c r="I196" s="171" t="s">
        <v>502</v>
      </c>
      <c r="J196" s="101"/>
      <c r="K196" s="101" t="s">
        <v>487</v>
      </c>
      <c r="L196" s="101"/>
      <c r="M196" s="101">
        <v>43.2</v>
      </c>
      <c r="N196" s="172"/>
      <c r="O196" s="101"/>
      <c r="P196" s="101"/>
      <c r="Q196" s="101" t="s">
        <v>475</v>
      </c>
      <c r="R196" s="101" t="s">
        <v>476</v>
      </c>
      <c r="S196" s="101"/>
      <c r="T196" s="101"/>
      <c r="U196" s="101"/>
      <c r="V196" s="101"/>
      <c r="W196" s="105" t="s">
        <v>477</v>
      </c>
      <c r="X196" s="101"/>
      <c r="Y196" s="101"/>
      <c r="Z196" s="101"/>
      <c r="AA196" s="101"/>
      <c r="AB196" s="18">
        <v>22.4</v>
      </c>
      <c r="AC196" s="100">
        <v>19.65</v>
      </c>
      <c r="AD196" s="100"/>
      <c r="AE196" s="100">
        <v>19.65</v>
      </c>
      <c r="AF196" s="100"/>
      <c r="AG196" s="100">
        <v>19.65</v>
      </c>
      <c r="AH196" s="146">
        <f t="shared" si="2"/>
        <v>19.85</v>
      </c>
      <c r="AI196" s="100"/>
      <c r="AJ196" s="100"/>
      <c r="AK196" s="101"/>
      <c r="AL196" s="101"/>
      <c r="AM196" s="101" t="s">
        <v>478</v>
      </c>
      <c r="AN196" s="101" t="s">
        <v>479</v>
      </c>
      <c r="AO196" s="173">
        <v>93</v>
      </c>
      <c r="AP196" s="101"/>
      <c r="AQ196" s="173">
        <v>565</v>
      </c>
      <c r="AR196" s="173">
        <v>581</v>
      </c>
      <c r="AS196" s="173">
        <v>2004</v>
      </c>
      <c r="AT196" s="101"/>
      <c r="AU196" s="101"/>
      <c r="AV196" s="101"/>
      <c r="AW196" s="101" t="s">
        <v>480</v>
      </c>
      <c r="AX196" s="101"/>
      <c r="AY196" s="101"/>
      <c r="AZ196" s="101"/>
      <c r="BA196" s="101"/>
      <c r="BB196" s="101"/>
      <c r="BC196" s="101"/>
      <c r="BD196" s="101"/>
      <c r="BE196" s="101"/>
      <c r="BF196" s="101"/>
      <c r="BG196" s="101"/>
      <c r="BH196" s="101"/>
      <c r="BI196" s="101"/>
      <c r="BJ196" s="101"/>
      <c r="BK196" s="112"/>
      <c r="BL196" s="113"/>
      <c r="BM196" s="113"/>
      <c r="BN196" s="113"/>
      <c r="BO196" s="113"/>
      <c r="BP196" s="114"/>
      <c r="BQ196" s="114"/>
    </row>
    <row r="197" spans="1:69" s="159" customFormat="1" ht="12" customHeight="1">
      <c r="A197" s="101" t="s">
        <v>504</v>
      </c>
      <c r="B197" s="101"/>
      <c r="C197" s="101"/>
      <c r="D197" s="102">
        <v>253.8258823529412</v>
      </c>
      <c r="E197" s="103" t="s">
        <v>276</v>
      </c>
      <c r="F197" s="60">
        <f>IF(D197&lt;=253.8,(D197-'[2]Stages'!$C$57)*'[2]Stages'!$H$58+'[2]Stages'!$E$57,IF(D197&lt;=260.4,(D197-'[2]Stages'!$C$58)*'[2]Stages'!$H$59+'[2]Stages'!$E$58,IF(D197&lt;=265.8,(D197-'[2]Stages'!$C$59)*'[2]Stages'!$H$60+'[2]Stages'!$E$59,IF(D197&lt;=268,(D197-'[2]Stages'!$C$60)*'[2]Stages'!$H$61+'[2]Stages'!$E$60,IF(D197&lt;=270.6,(D197-'[2]Stages'!$C$61)*'[2]Stages'!$H$62+'[2]Stages'!$E$61)))))</f>
        <v>254.22199999999998</v>
      </c>
      <c r="G197" s="101" t="s">
        <v>484</v>
      </c>
      <c r="H197" s="101" t="s">
        <v>501</v>
      </c>
      <c r="I197" s="171" t="s">
        <v>502</v>
      </c>
      <c r="J197" s="101"/>
      <c r="K197" s="101" t="s">
        <v>487</v>
      </c>
      <c r="L197" s="101"/>
      <c r="M197" s="101">
        <v>41.3</v>
      </c>
      <c r="N197" s="172"/>
      <c r="O197" s="101"/>
      <c r="P197" s="101"/>
      <c r="Q197" s="101" t="s">
        <v>475</v>
      </c>
      <c r="R197" s="101" t="s">
        <v>476</v>
      </c>
      <c r="S197" s="101"/>
      <c r="T197" s="101"/>
      <c r="U197" s="101"/>
      <c r="V197" s="101"/>
      <c r="W197" s="105" t="s">
        <v>477</v>
      </c>
      <c r="X197" s="101"/>
      <c r="Y197" s="101"/>
      <c r="Z197" s="101"/>
      <c r="AA197" s="101"/>
      <c r="AB197" s="18">
        <v>22.4</v>
      </c>
      <c r="AC197" s="100">
        <v>18.59</v>
      </c>
      <c r="AD197" s="100"/>
      <c r="AE197" s="100">
        <v>18.59</v>
      </c>
      <c r="AF197" s="100"/>
      <c r="AG197" s="100">
        <v>18.59</v>
      </c>
      <c r="AH197" s="146">
        <f t="shared" si="2"/>
        <v>18.790000000000003</v>
      </c>
      <c r="AI197" s="100"/>
      <c r="AJ197" s="100"/>
      <c r="AK197" s="101"/>
      <c r="AL197" s="101"/>
      <c r="AM197" s="101" t="s">
        <v>478</v>
      </c>
      <c r="AN197" s="101" t="s">
        <v>479</v>
      </c>
      <c r="AO197" s="173">
        <v>93</v>
      </c>
      <c r="AP197" s="101"/>
      <c r="AQ197" s="173">
        <v>565</v>
      </c>
      <c r="AR197" s="173">
        <v>581</v>
      </c>
      <c r="AS197" s="173">
        <v>2004</v>
      </c>
      <c r="AT197" s="101"/>
      <c r="AU197" s="101"/>
      <c r="AV197" s="101"/>
      <c r="AW197" s="101" t="s">
        <v>480</v>
      </c>
      <c r="AX197" s="101"/>
      <c r="AY197" s="101"/>
      <c r="AZ197" s="101"/>
      <c r="BA197" s="101"/>
      <c r="BB197" s="101"/>
      <c r="BC197" s="101"/>
      <c r="BD197" s="101"/>
      <c r="BE197" s="101"/>
      <c r="BF197" s="101"/>
      <c r="BG197" s="101"/>
      <c r="BH197" s="101"/>
      <c r="BI197" s="101"/>
      <c r="BJ197" s="101"/>
      <c r="BK197" s="112"/>
      <c r="BL197" s="113"/>
      <c r="BM197" s="113"/>
      <c r="BN197" s="113"/>
      <c r="BO197" s="113"/>
      <c r="BP197" s="114"/>
      <c r="BQ197" s="114"/>
    </row>
    <row r="198" spans="1:69" s="159" customFormat="1" ht="12" customHeight="1">
      <c r="A198" s="101" t="s">
        <v>505</v>
      </c>
      <c r="B198" s="101"/>
      <c r="C198" s="101"/>
      <c r="D198" s="102">
        <v>254.8</v>
      </c>
      <c r="E198" s="103" t="s">
        <v>276</v>
      </c>
      <c r="F198" s="60">
        <f>IF(D198&lt;=253.8,(D198-'[2]Stages'!$C$57)*'[2]Stages'!$H$58+'[2]Stages'!$E$57,IF(D198&lt;=260.4,(D198-'[2]Stages'!$C$58)*'[2]Stages'!$H$59+'[2]Stages'!$E$58,IF(D198&lt;=265.8,(D198-'[2]Stages'!$C$59)*'[2]Stages'!$H$60+'[2]Stages'!$E$59,IF(D198&lt;=268,(D198-'[2]Stages'!$C$60)*'[2]Stages'!$H$61+'[2]Stages'!$E$60,IF(D198&lt;=270.6,(D198-'[2]Stages'!$C$61)*'[2]Stages'!$H$62+'[2]Stages'!$E$61)))))</f>
        <v>255.04999999999998</v>
      </c>
      <c r="G198" s="101" t="s">
        <v>484</v>
      </c>
      <c r="H198" s="101" t="s">
        <v>501</v>
      </c>
      <c r="I198" s="171" t="s">
        <v>502</v>
      </c>
      <c r="J198" s="101"/>
      <c r="K198" s="101" t="s">
        <v>487</v>
      </c>
      <c r="L198" s="101"/>
      <c r="M198" s="101">
        <v>36.7</v>
      </c>
      <c r="N198" s="172"/>
      <c r="O198" s="101"/>
      <c r="P198" s="101"/>
      <c r="Q198" s="101" t="s">
        <v>475</v>
      </c>
      <c r="R198" s="101" t="s">
        <v>476</v>
      </c>
      <c r="S198" s="101"/>
      <c r="T198" s="101"/>
      <c r="U198" s="101"/>
      <c r="V198" s="101"/>
      <c r="W198" s="105" t="s">
        <v>477</v>
      </c>
      <c r="X198" s="101"/>
      <c r="Y198" s="101"/>
      <c r="Z198" s="101"/>
      <c r="AA198" s="101"/>
      <c r="AB198" s="18">
        <v>22.4</v>
      </c>
      <c r="AC198" s="100">
        <v>19.3</v>
      </c>
      <c r="AD198" s="100"/>
      <c r="AE198" s="100">
        <v>19.3</v>
      </c>
      <c r="AF198" s="100"/>
      <c r="AG198" s="100">
        <v>19.3</v>
      </c>
      <c r="AH198" s="146">
        <f t="shared" si="2"/>
        <v>19.500000000000004</v>
      </c>
      <c r="AI198" s="100"/>
      <c r="AJ198" s="100"/>
      <c r="AK198" s="101"/>
      <c r="AL198" s="101"/>
      <c r="AM198" s="101" t="s">
        <v>478</v>
      </c>
      <c r="AN198" s="101" t="s">
        <v>479</v>
      </c>
      <c r="AO198" s="173">
        <v>93</v>
      </c>
      <c r="AP198" s="101"/>
      <c r="AQ198" s="173">
        <v>565</v>
      </c>
      <c r="AR198" s="173">
        <v>581</v>
      </c>
      <c r="AS198" s="173">
        <v>2004</v>
      </c>
      <c r="AT198" s="101"/>
      <c r="AU198" s="101"/>
      <c r="AV198" s="101"/>
      <c r="AW198" s="101" t="s">
        <v>480</v>
      </c>
      <c r="AX198" s="101"/>
      <c r="AY198" s="101"/>
      <c r="AZ198" s="101"/>
      <c r="BA198" s="101"/>
      <c r="BB198" s="101"/>
      <c r="BC198" s="101"/>
      <c r="BD198" s="101"/>
      <c r="BE198" s="101"/>
      <c r="BF198" s="101"/>
      <c r="BG198" s="101"/>
      <c r="BH198" s="101"/>
      <c r="BI198" s="101"/>
      <c r="BJ198" s="101"/>
      <c r="BK198" s="112"/>
      <c r="BL198" s="113"/>
      <c r="BM198" s="113"/>
      <c r="BN198" s="113"/>
      <c r="BO198" s="113"/>
      <c r="BP198" s="114"/>
      <c r="BQ198" s="114"/>
    </row>
    <row r="199" spans="1:69" s="159" customFormat="1" ht="12" customHeight="1">
      <c r="A199" s="101" t="s">
        <v>506</v>
      </c>
      <c r="B199" s="101"/>
      <c r="C199" s="101"/>
      <c r="D199" s="102">
        <v>256.2828828828829</v>
      </c>
      <c r="E199" s="103" t="s">
        <v>276</v>
      </c>
      <c r="F199" s="60">
        <f>IF(D199&lt;=253.8,(D199-'[2]Stages'!$C$57)*'[2]Stages'!$H$58+'[2]Stages'!$E$57,IF(D199&lt;=260.4,(D199-'[2]Stages'!$C$58)*'[2]Stages'!$H$59+'[2]Stages'!$E$58,IF(D199&lt;=265.8,(D199-'[2]Stages'!$C$59)*'[2]Stages'!$H$60+'[2]Stages'!$E$59,IF(D199&lt;=268,(D199-'[2]Stages'!$C$60)*'[2]Stages'!$H$61+'[2]Stages'!$E$60,IF(D199&lt;=270.6,(D199-'[2]Stages'!$C$61)*'[2]Stages'!$H$62+'[2]Stages'!$E$61)))))</f>
        <v>256.31045045045045</v>
      </c>
      <c r="G199" s="101" t="s">
        <v>484</v>
      </c>
      <c r="H199" s="101" t="s">
        <v>501</v>
      </c>
      <c r="I199" s="171" t="s">
        <v>507</v>
      </c>
      <c r="J199" s="101"/>
      <c r="K199" s="101" t="s">
        <v>487</v>
      </c>
      <c r="L199" s="101"/>
      <c r="M199" s="101">
        <v>28</v>
      </c>
      <c r="N199" s="172"/>
      <c r="O199" s="101"/>
      <c r="P199" s="101"/>
      <c r="Q199" s="101" t="s">
        <v>475</v>
      </c>
      <c r="R199" s="101" t="s">
        <v>476</v>
      </c>
      <c r="S199" s="101"/>
      <c r="T199" s="101"/>
      <c r="U199" s="101"/>
      <c r="V199" s="101"/>
      <c r="W199" s="105" t="s">
        <v>477</v>
      </c>
      <c r="X199" s="101"/>
      <c r="Y199" s="101"/>
      <c r="Z199" s="101"/>
      <c r="AA199" s="101"/>
      <c r="AB199" s="18">
        <v>22.4</v>
      </c>
      <c r="AC199" s="100">
        <v>19.8</v>
      </c>
      <c r="AD199" s="100"/>
      <c r="AE199" s="100">
        <v>19.8</v>
      </c>
      <c r="AF199" s="100"/>
      <c r="AG199" s="100">
        <v>19.8</v>
      </c>
      <c r="AH199" s="146">
        <f t="shared" si="2"/>
        <v>20.000000000000004</v>
      </c>
      <c r="AI199" s="100"/>
      <c r="AJ199" s="100"/>
      <c r="AK199" s="101"/>
      <c r="AL199" s="101"/>
      <c r="AM199" s="101" t="s">
        <v>478</v>
      </c>
      <c r="AN199" s="101" t="s">
        <v>479</v>
      </c>
      <c r="AO199" s="173">
        <v>93</v>
      </c>
      <c r="AP199" s="101"/>
      <c r="AQ199" s="173">
        <v>565</v>
      </c>
      <c r="AR199" s="173">
        <v>581</v>
      </c>
      <c r="AS199" s="173">
        <v>2004</v>
      </c>
      <c r="AT199" s="101"/>
      <c r="AU199" s="101"/>
      <c r="AV199" s="101"/>
      <c r="AW199" s="101" t="s">
        <v>480</v>
      </c>
      <c r="AX199" s="101"/>
      <c r="AY199" s="101"/>
      <c r="AZ199" s="101"/>
      <c r="BA199" s="101"/>
      <c r="BB199" s="101"/>
      <c r="BC199" s="101"/>
      <c r="BD199" s="101"/>
      <c r="BE199" s="101"/>
      <c r="BF199" s="101"/>
      <c r="BG199" s="101"/>
      <c r="BH199" s="101"/>
      <c r="BI199" s="101"/>
      <c r="BJ199" s="101"/>
      <c r="BK199" s="112"/>
      <c r="BL199" s="113"/>
      <c r="BM199" s="113"/>
      <c r="BN199" s="113"/>
      <c r="BO199" s="113"/>
      <c r="BP199" s="114"/>
      <c r="BQ199" s="114"/>
    </row>
    <row r="200" spans="1:69" s="159" customFormat="1" ht="12" customHeight="1">
      <c r="A200" s="101" t="s">
        <v>508</v>
      </c>
      <c r="B200" s="101"/>
      <c r="C200" s="101"/>
      <c r="D200" s="102">
        <v>256.6657657657658</v>
      </c>
      <c r="E200" s="103" t="s">
        <v>276</v>
      </c>
      <c r="F200" s="60">
        <f>IF(D200&lt;=253.8,(D200-'[2]Stages'!$C$57)*'[2]Stages'!$H$58+'[2]Stages'!$E$57,IF(D200&lt;=260.4,(D200-'[2]Stages'!$C$58)*'[2]Stages'!$H$59+'[2]Stages'!$E$58,IF(D200&lt;=265.8,(D200-'[2]Stages'!$C$59)*'[2]Stages'!$H$60+'[2]Stages'!$E$59,IF(D200&lt;=268,(D200-'[2]Stages'!$C$60)*'[2]Stages'!$H$61+'[2]Stages'!$E$60,IF(D200&lt;=270.6,(D200-'[2]Stages'!$C$61)*'[2]Stages'!$H$62+'[2]Stages'!$E$61)))))</f>
        <v>256.63590090090094</v>
      </c>
      <c r="G200" s="101" t="s">
        <v>484</v>
      </c>
      <c r="H200" s="101" t="s">
        <v>501</v>
      </c>
      <c r="I200" s="171" t="s">
        <v>507</v>
      </c>
      <c r="J200" s="101"/>
      <c r="K200" s="101" t="s">
        <v>487</v>
      </c>
      <c r="L200" s="101"/>
      <c r="M200" s="101">
        <v>23</v>
      </c>
      <c r="N200" s="172"/>
      <c r="O200" s="101"/>
      <c r="P200" s="101"/>
      <c r="Q200" s="101" t="s">
        <v>475</v>
      </c>
      <c r="R200" s="101" t="s">
        <v>476</v>
      </c>
      <c r="S200" s="101"/>
      <c r="T200" s="101"/>
      <c r="U200" s="101"/>
      <c r="V200" s="101"/>
      <c r="W200" s="105" t="s">
        <v>477</v>
      </c>
      <c r="X200" s="101"/>
      <c r="Y200" s="101"/>
      <c r="Z200" s="101"/>
      <c r="AA200" s="101"/>
      <c r="AB200" s="18">
        <v>22.4</v>
      </c>
      <c r="AC200" s="100">
        <v>20.36</v>
      </c>
      <c r="AD200" s="100"/>
      <c r="AE200" s="100">
        <v>20.36</v>
      </c>
      <c r="AF200" s="100"/>
      <c r="AG200" s="100">
        <v>20.36</v>
      </c>
      <c r="AH200" s="146">
        <f t="shared" si="2"/>
        <v>20.560000000000002</v>
      </c>
      <c r="AI200" s="100"/>
      <c r="AJ200" s="100"/>
      <c r="AK200" s="101"/>
      <c r="AL200" s="101"/>
      <c r="AM200" s="101" t="s">
        <v>478</v>
      </c>
      <c r="AN200" s="101" t="s">
        <v>479</v>
      </c>
      <c r="AO200" s="173">
        <v>93</v>
      </c>
      <c r="AP200" s="101"/>
      <c r="AQ200" s="173">
        <v>565</v>
      </c>
      <c r="AR200" s="173">
        <v>581</v>
      </c>
      <c r="AS200" s="173">
        <v>2004</v>
      </c>
      <c r="AT200" s="101"/>
      <c r="AU200" s="101"/>
      <c r="AV200" s="101"/>
      <c r="AW200" s="101" t="s">
        <v>480</v>
      </c>
      <c r="AX200" s="101"/>
      <c r="AY200" s="101"/>
      <c r="AZ200" s="101"/>
      <c r="BA200" s="101"/>
      <c r="BB200" s="101"/>
      <c r="BC200" s="101"/>
      <c r="BD200" s="101"/>
      <c r="BE200" s="101"/>
      <c r="BF200" s="101"/>
      <c r="BG200" s="101"/>
      <c r="BH200" s="101"/>
      <c r="BI200" s="101"/>
      <c r="BJ200" s="101"/>
      <c r="BK200" s="112"/>
      <c r="BL200" s="113"/>
      <c r="BM200" s="113"/>
      <c r="BN200" s="113"/>
      <c r="BO200" s="113"/>
      <c r="BP200" s="114"/>
      <c r="BQ200" s="114"/>
    </row>
    <row r="201" spans="1:69" s="159" customFormat="1" ht="12" customHeight="1">
      <c r="A201" s="101" t="s">
        <v>509</v>
      </c>
      <c r="B201" s="101"/>
      <c r="C201" s="101"/>
      <c r="D201" s="102">
        <v>258.9</v>
      </c>
      <c r="E201" s="103" t="s">
        <v>276</v>
      </c>
      <c r="F201" s="60">
        <f>IF(D201&lt;=253.8,(D201-'[2]Stages'!$C$57)*'[2]Stages'!$H$58+'[2]Stages'!$E$57,IF(D201&lt;=260.4,(D201-'[2]Stages'!$C$58)*'[2]Stages'!$H$59+'[2]Stages'!$E$58,IF(D201&lt;=265.8,(D201-'[2]Stages'!$C$59)*'[2]Stages'!$H$60+'[2]Stages'!$E$59,IF(D201&lt;=268,(D201-'[2]Stages'!$C$60)*'[2]Stages'!$H$61+'[2]Stages'!$E$60,IF(D201&lt;=270.6,(D201-'[2]Stages'!$C$61)*'[2]Stages'!$H$62+'[2]Stages'!$E$61)))))</f>
        <v>258.53499999999997</v>
      </c>
      <c r="G201" s="101" t="s">
        <v>484</v>
      </c>
      <c r="H201" s="101"/>
      <c r="I201" s="171" t="s">
        <v>510</v>
      </c>
      <c r="J201" s="101"/>
      <c r="K201" s="101" t="s">
        <v>511</v>
      </c>
      <c r="L201" s="101"/>
      <c r="M201" s="101">
        <v>2</v>
      </c>
      <c r="N201" s="172"/>
      <c r="O201" s="101"/>
      <c r="P201" s="101"/>
      <c r="Q201" s="101" t="s">
        <v>475</v>
      </c>
      <c r="R201" s="101" t="s">
        <v>476</v>
      </c>
      <c r="S201" s="101"/>
      <c r="T201" s="101"/>
      <c r="U201" s="101"/>
      <c r="V201" s="101"/>
      <c r="W201" s="105" t="s">
        <v>477</v>
      </c>
      <c r="X201" s="101"/>
      <c r="Y201" s="101"/>
      <c r="Z201" s="101"/>
      <c r="AA201" s="101"/>
      <c r="AB201" s="18">
        <v>22.4</v>
      </c>
      <c r="AC201" s="100">
        <v>19.75</v>
      </c>
      <c r="AD201" s="100"/>
      <c r="AE201" s="100">
        <v>19.75</v>
      </c>
      <c r="AF201" s="100"/>
      <c r="AG201" s="100">
        <v>19.75</v>
      </c>
      <c r="AH201" s="146">
        <f t="shared" si="2"/>
        <v>19.950000000000003</v>
      </c>
      <c r="AI201" s="100"/>
      <c r="AJ201" s="100"/>
      <c r="AK201" s="101"/>
      <c r="AL201" s="101"/>
      <c r="AM201" s="101" t="s">
        <v>478</v>
      </c>
      <c r="AN201" s="101" t="s">
        <v>479</v>
      </c>
      <c r="AO201" s="173">
        <v>93</v>
      </c>
      <c r="AP201" s="101"/>
      <c r="AQ201" s="173">
        <v>565</v>
      </c>
      <c r="AR201" s="173">
        <v>581</v>
      </c>
      <c r="AS201" s="173">
        <v>2004</v>
      </c>
      <c r="AT201" s="101"/>
      <c r="AU201" s="101"/>
      <c r="AV201" s="101"/>
      <c r="AW201" s="101" t="s">
        <v>480</v>
      </c>
      <c r="AX201" s="101"/>
      <c r="AY201" s="101"/>
      <c r="AZ201" s="101"/>
      <c r="BA201" s="101"/>
      <c r="BB201" s="101"/>
      <c r="BC201" s="101"/>
      <c r="BD201" s="101"/>
      <c r="BE201" s="101"/>
      <c r="BF201" s="101"/>
      <c r="BG201" s="101"/>
      <c r="BH201" s="101"/>
      <c r="BI201" s="101"/>
      <c r="BJ201" s="101"/>
      <c r="BK201" s="112"/>
      <c r="BL201" s="113"/>
      <c r="BM201" s="113"/>
      <c r="BN201" s="113"/>
      <c r="BO201" s="113"/>
      <c r="BP201" s="114"/>
      <c r="BQ201" s="114"/>
    </row>
    <row r="202" spans="1:70" s="159" customFormat="1" ht="12" customHeight="1">
      <c r="A202" s="123" t="s">
        <v>512</v>
      </c>
      <c r="B202" s="116"/>
      <c r="C202" s="114"/>
      <c r="D202" s="174">
        <v>299.5</v>
      </c>
      <c r="E202" s="125" t="s">
        <v>276</v>
      </c>
      <c r="F202" s="64">
        <f>IF(D202&lt;=303.4,(D202-'[2]Stages'!$C$66)*'[2]Stages'!$H$67+'[2]Stages'!$E$66,IF(D202&lt;=307.2,(D202-'[2]Stages'!$C$67)*'[2]Stages'!$H$68+'[2]Stages'!$E$67,IF(D202&lt;=311.7,(D202-'[2]Stages'!$C$68)*'[2]Stages'!$H$69+'[2]Stages'!$E$68,IF(D202&lt;=318.1,(D202-'[2]Stages'!$C$69)*'[2]Stages'!$H$70+'[2]Stages'!$E$69,IF(D202&lt;=328.3,(D202-'[2]Stages'!$C$70)*'[2]Stages'!$H$71+'[2]Stages'!$E$70,IF(D202&lt;=345.3,(D202-'[2]Stages'!$C$71)*'[2]Stages'!$H$72+'[2]Stages'!$E$71,IF(D202&lt;=359.2,(D202-'[2]Stages'!$C$72)*'[2]Stages'!$H$73+'[2]Stages'!$E$72)))))))</f>
        <v>299.4243181818182</v>
      </c>
      <c r="G202" s="114" t="s">
        <v>513</v>
      </c>
      <c r="H202" s="114" t="s">
        <v>514</v>
      </c>
      <c r="I202" s="114"/>
      <c r="J202" s="114"/>
      <c r="K202" s="114" t="s">
        <v>515</v>
      </c>
      <c r="L202" s="114" t="s">
        <v>516</v>
      </c>
      <c r="M202" s="114"/>
      <c r="N202" s="114"/>
      <c r="O202" s="114"/>
      <c r="P202" s="114"/>
      <c r="Q202" s="114" t="s">
        <v>517</v>
      </c>
      <c r="R202" s="114" t="s">
        <v>518</v>
      </c>
      <c r="S202" s="114"/>
      <c r="T202" s="114"/>
      <c r="U202" s="114"/>
      <c r="V202" s="165"/>
      <c r="W202" s="105" t="s">
        <v>477</v>
      </c>
      <c r="X202" s="114"/>
      <c r="Y202" s="114"/>
      <c r="Z202" s="114"/>
      <c r="AA202" s="114"/>
      <c r="AB202" s="18">
        <v>22.4</v>
      </c>
      <c r="AC202" s="165">
        <v>19.5</v>
      </c>
      <c r="AD202" s="165"/>
      <c r="AE202" s="165">
        <v>19.5</v>
      </c>
      <c r="AF202" s="165"/>
      <c r="AG202" s="165">
        <v>19.5</v>
      </c>
      <c r="AH202" s="146">
        <f t="shared" si="2"/>
        <v>19.700000000000003</v>
      </c>
      <c r="AI202" s="165"/>
      <c r="AJ202" s="165"/>
      <c r="AK202" s="114"/>
      <c r="AL202" s="114"/>
      <c r="AM202" s="114" t="s">
        <v>519</v>
      </c>
      <c r="AN202" s="114" t="s">
        <v>212</v>
      </c>
      <c r="AO202" s="116">
        <v>34</v>
      </c>
      <c r="AP202" s="114">
        <v>4</v>
      </c>
      <c r="AQ202" s="116">
        <v>277</v>
      </c>
      <c r="AR202" s="116">
        <v>280</v>
      </c>
      <c r="AS202" s="116">
        <v>2006</v>
      </c>
      <c r="AT202" s="114"/>
      <c r="AU202" s="114"/>
      <c r="AV202" s="114"/>
      <c r="AW202" s="114" t="s">
        <v>520</v>
      </c>
      <c r="AX202" s="117">
        <v>301</v>
      </c>
      <c r="AY202" s="167">
        <v>21.9</v>
      </c>
      <c r="AZ202" s="168"/>
      <c r="BA202" s="115"/>
      <c r="BB202" s="115"/>
      <c r="BC202" s="127"/>
      <c r="BD202" s="114"/>
      <c r="BE202" s="101"/>
      <c r="BF202" s="108"/>
      <c r="BG202" s="108"/>
      <c r="BH202" s="101"/>
      <c r="BI202" s="108"/>
      <c r="BJ202" s="101"/>
      <c r="BK202" s="112"/>
      <c r="BL202" s="113"/>
      <c r="BM202" s="113"/>
      <c r="BN202" s="113"/>
      <c r="BO202" s="113"/>
      <c r="BP202" s="114"/>
      <c r="BQ202" s="114"/>
      <c r="BR202" s="114"/>
    </row>
    <row r="203" spans="1:70" s="159" customFormat="1" ht="12" customHeight="1">
      <c r="A203" s="123" t="s">
        <v>521</v>
      </c>
      <c r="B203" s="116"/>
      <c r="C203" s="114"/>
      <c r="D203" s="174">
        <v>299.5</v>
      </c>
      <c r="E203" s="125" t="s">
        <v>276</v>
      </c>
      <c r="F203" s="64">
        <f>IF(D203&lt;=303.4,(D203-'[2]Stages'!$C$66)*'[2]Stages'!$H$67+'[2]Stages'!$E$66,IF(D203&lt;=307.2,(D203-'[2]Stages'!$C$67)*'[2]Stages'!$H$68+'[2]Stages'!$E$67,IF(D203&lt;=311.7,(D203-'[2]Stages'!$C$68)*'[2]Stages'!$H$69+'[2]Stages'!$E$68,IF(D203&lt;=318.1,(D203-'[2]Stages'!$C$69)*'[2]Stages'!$H$70+'[2]Stages'!$E$69,IF(D203&lt;=328.3,(D203-'[2]Stages'!$C$70)*'[2]Stages'!$H$71+'[2]Stages'!$E$70,IF(D203&lt;=345.3,(D203-'[2]Stages'!$C$71)*'[2]Stages'!$H$72+'[2]Stages'!$E$71,IF(D203&lt;=359.2,(D203-'[2]Stages'!$C$72)*'[2]Stages'!$H$73+'[2]Stages'!$E$72)))))))</f>
        <v>299.4243181818182</v>
      </c>
      <c r="G203" s="114" t="s">
        <v>513</v>
      </c>
      <c r="H203" s="114" t="s">
        <v>514</v>
      </c>
      <c r="I203" s="114"/>
      <c r="J203" s="114"/>
      <c r="K203" s="114" t="s">
        <v>515</v>
      </c>
      <c r="L203" s="114" t="s">
        <v>516</v>
      </c>
      <c r="M203" s="114"/>
      <c r="N203" s="114"/>
      <c r="O203" s="114"/>
      <c r="P203" s="114"/>
      <c r="Q203" s="114" t="s">
        <v>517</v>
      </c>
      <c r="R203" s="114" t="s">
        <v>518</v>
      </c>
      <c r="S203" s="114"/>
      <c r="T203" s="114"/>
      <c r="U203" s="114"/>
      <c r="V203" s="165"/>
      <c r="W203" s="105" t="s">
        <v>477</v>
      </c>
      <c r="X203" s="114"/>
      <c r="Y203" s="114"/>
      <c r="Z203" s="114"/>
      <c r="AA203" s="114"/>
      <c r="AB203" s="18">
        <v>22.4</v>
      </c>
      <c r="AC203" s="165">
        <v>19.5</v>
      </c>
      <c r="AD203" s="165"/>
      <c r="AE203" s="165">
        <v>19.5</v>
      </c>
      <c r="AF203" s="165"/>
      <c r="AG203" s="165">
        <v>19.5</v>
      </c>
      <c r="AH203" s="146">
        <f t="shared" si="2"/>
        <v>19.700000000000003</v>
      </c>
      <c r="AI203" s="165"/>
      <c r="AJ203" s="165"/>
      <c r="AK203" s="114"/>
      <c r="AL203" s="114"/>
      <c r="AM203" s="114" t="s">
        <v>519</v>
      </c>
      <c r="AN203" s="114" t="s">
        <v>212</v>
      </c>
      <c r="AO203" s="116">
        <v>34</v>
      </c>
      <c r="AP203" s="114">
        <v>4</v>
      </c>
      <c r="AQ203" s="116">
        <v>277</v>
      </c>
      <c r="AR203" s="116">
        <v>280</v>
      </c>
      <c r="AS203" s="116">
        <v>2006</v>
      </c>
      <c r="AT203" s="114"/>
      <c r="AU203" s="114"/>
      <c r="AV203" s="114"/>
      <c r="AW203" s="114" t="s">
        <v>520</v>
      </c>
      <c r="AX203" s="117">
        <v>301</v>
      </c>
      <c r="AY203" s="167">
        <v>21.6</v>
      </c>
      <c r="AZ203" s="168"/>
      <c r="BA203" s="115"/>
      <c r="BB203" s="115"/>
      <c r="BC203" s="127"/>
      <c r="BD203" s="114"/>
      <c r="BE203" s="101"/>
      <c r="BF203" s="108"/>
      <c r="BG203" s="108"/>
      <c r="BH203" s="101"/>
      <c r="BI203" s="108"/>
      <c r="BJ203" s="101"/>
      <c r="BK203" s="112"/>
      <c r="BL203" s="113"/>
      <c r="BM203" s="113"/>
      <c r="BN203" s="113"/>
      <c r="BO203" s="113"/>
      <c r="BP203" s="114"/>
      <c r="BQ203" s="114"/>
      <c r="BR203" s="114"/>
    </row>
    <row r="204" spans="1:70" s="159" customFormat="1" ht="12" customHeight="1">
      <c r="A204" s="123" t="s">
        <v>522</v>
      </c>
      <c r="B204" s="116"/>
      <c r="C204" s="114"/>
      <c r="D204" s="174">
        <v>299.5</v>
      </c>
      <c r="E204" s="125" t="s">
        <v>276</v>
      </c>
      <c r="F204" s="64">
        <f>IF(D204&lt;=303.4,(D204-'[2]Stages'!$C$66)*'[2]Stages'!$H$67+'[2]Stages'!$E$66,IF(D204&lt;=307.2,(D204-'[2]Stages'!$C$67)*'[2]Stages'!$H$68+'[2]Stages'!$E$67,IF(D204&lt;=311.7,(D204-'[2]Stages'!$C$68)*'[2]Stages'!$H$69+'[2]Stages'!$E$68,IF(D204&lt;=318.1,(D204-'[2]Stages'!$C$69)*'[2]Stages'!$H$70+'[2]Stages'!$E$69,IF(D204&lt;=328.3,(D204-'[2]Stages'!$C$70)*'[2]Stages'!$H$71+'[2]Stages'!$E$70,IF(D204&lt;=345.3,(D204-'[2]Stages'!$C$71)*'[2]Stages'!$H$72+'[2]Stages'!$E$71,IF(D204&lt;=359.2,(D204-'[2]Stages'!$C$72)*'[2]Stages'!$H$73+'[2]Stages'!$E$72)))))))</f>
        <v>299.4243181818182</v>
      </c>
      <c r="G204" s="114" t="s">
        <v>513</v>
      </c>
      <c r="H204" s="114" t="s">
        <v>514</v>
      </c>
      <c r="I204" s="114"/>
      <c r="J204" s="114"/>
      <c r="K204" s="114" t="s">
        <v>515</v>
      </c>
      <c r="L204" s="114" t="s">
        <v>516</v>
      </c>
      <c r="M204" s="114"/>
      <c r="N204" s="114"/>
      <c r="O204" s="114"/>
      <c r="P204" s="114"/>
      <c r="Q204" s="114" t="s">
        <v>517</v>
      </c>
      <c r="R204" s="114" t="s">
        <v>518</v>
      </c>
      <c r="S204" s="114"/>
      <c r="T204" s="114"/>
      <c r="U204" s="114"/>
      <c r="V204" s="165"/>
      <c r="W204" s="105" t="s">
        <v>477</v>
      </c>
      <c r="X204" s="114"/>
      <c r="Y204" s="114"/>
      <c r="Z204" s="114"/>
      <c r="AA204" s="114"/>
      <c r="AB204" s="18">
        <v>22.4</v>
      </c>
      <c r="AC204" s="165">
        <v>19.9</v>
      </c>
      <c r="AD204" s="165"/>
      <c r="AE204" s="165">
        <v>19.9</v>
      </c>
      <c r="AF204" s="165"/>
      <c r="AG204" s="165">
        <v>19.9</v>
      </c>
      <c r="AH204" s="146">
        <f t="shared" si="2"/>
        <v>20.1</v>
      </c>
      <c r="AI204" s="165"/>
      <c r="AJ204" s="165"/>
      <c r="AK204" s="114"/>
      <c r="AL204" s="114"/>
      <c r="AM204" s="114" t="s">
        <v>519</v>
      </c>
      <c r="AN204" s="114" t="s">
        <v>212</v>
      </c>
      <c r="AO204" s="116">
        <v>34</v>
      </c>
      <c r="AP204" s="114">
        <v>4</v>
      </c>
      <c r="AQ204" s="116">
        <v>277</v>
      </c>
      <c r="AR204" s="116">
        <v>280</v>
      </c>
      <c r="AS204" s="116">
        <v>2006</v>
      </c>
      <c r="AT204" s="114"/>
      <c r="AU204" s="114"/>
      <c r="AV204" s="114"/>
      <c r="AW204" s="114" t="s">
        <v>520</v>
      </c>
      <c r="AX204" s="117">
        <v>301</v>
      </c>
      <c r="AY204" s="167">
        <v>21.5</v>
      </c>
      <c r="AZ204" s="168"/>
      <c r="BA204" s="115"/>
      <c r="BB204" s="115"/>
      <c r="BC204" s="127"/>
      <c r="BD204" s="114"/>
      <c r="BE204" s="101"/>
      <c r="BF204" s="108"/>
      <c r="BG204" s="108"/>
      <c r="BH204" s="101"/>
      <c r="BI204" s="108"/>
      <c r="BJ204" s="101"/>
      <c r="BK204" s="112"/>
      <c r="BL204" s="113"/>
      <c r="BM204" s="113"/>
      <c r="BN204" s="113"/>
      <c r="BO204" s="113"/>
      <c r="BP204" s="114"/>
      <c r="BQ204" s="114"/>
      <c r="BR204" s="114"/>
    </row>
    <row r="205" spans="1:70" s="159" customFormat="1" ht="12" customHeight="1">
      <c r="A205" s="123" t="s">
        <v>523</v>
      </c>
      <c r="B205" s="116"/>
      <c r="C205" s="114"/>
      <c r="D205" s="174">
        <v>299.5</v>
      </c>
      <c r="E205" s="125" t="s">
        <v>276</v>
      </c>
      <c r="F205" s="64">
        <f>IF(D205&lt;=303.4,(D205-'[2]Stages'!$C$66)*'[2]Stages'!$H$67+'[2]Stages'!$E$66,IF(D205&lt;=307.2,(D205-'[2]Stages'!$C$67)*'[2]Stages'!$H$68+'[2]Stages'!$E$67,IF(D205&lt;=311.7,(D205-'[2]Stages'!$C$68)*'[2]Stages'!$H$69+'[2]Stages'!$E$68,IF(D205&lt;=318.1,(D205-'[2]Stages'!$C$69)*'[2]Stages'!$H$70+'[2]Stages'!$E$69,IF(D205&lt;=328.3,(D205-'[2]Stages'!$C$70)*'[2]Stages'!$H$71+'[2]Stages'!$E$70,IF(D205&lt;=345.3,(D205-'[2]Stages'!$C$71)*'[2]Stages'!$H$72+'[2]Stages'!$E$71,IF(D205&lt;=359.2,(D205-'[2]Stages'!$C$72)*'[2]Stages'!$H$73+'[2]Stages'!$E$72)))))))</f>
        <v>299.4243181818182</v>
      </c>
      <c r="G205" s="114" t="s">
        <v>513</v>
      </c>
      <c r="H205" s="114" t="s">
        <v>514</v>
      </c>
      <c r="I205" s="114"/>
      <c r="J205" s="114"/>
      <c r="K205" s="114" t="s">
        <v>515</v>
      </c>
      <c r="L205" s="114" t="s">
        <v>524</v>
      </c>
      <c r="M205" s="114"/>
      <c r="N205" s="114"/>
      <c r="O205" s="114"/>
      <c r="P205" s="114"/>
      <c r="Q205" s="114" t="s">
        <v>517</v>
      </c>
      <c r="R205" s="114" t="s">
        <v>518</v>
      </c>
      <c r="S205" s="114"/>
      <c r="T205" s="114"/>
      <c r="U205" s="114"/>
      <c r="V205" s="165"/>
      <c r="W205" s="105" t="s">
        <v>477</v>
      </c>
      <c r="X205" s="114"/>
      <c r="Y205" s="114"/>
      <c r="Z205" s="114"/>
      <c r="AA205" s="114"/>
      <c r="AB205" s="18">
        <v>22.4</v>
      </c>
      <c r="AC205" s="165">
        <v>20.2</v>
      </c>
      <c r="AD205" s="165"/>
      <c r="AE205" s="165">
        <v>20.2</v>
      </c>
      <c r="AF205" s="165"/>
      <c r="AG205" s="165">
        <v>20.2</v>
      </c>
      <c r="AH205" s="146">
        <f t="shared" si="2"/>
        <v>20.400000000000002</v>
      </c>
      <c r="AI205" s="165"/>
      <c r="AJ205" s="165"/>
      <c r="AK205" s="114"/>
      <c r="AL205" s="114"/>
      <c r="AM205" s="114" t="s">
        <v>519</v>
      </c>
      <c r="AN205" s="114" t="s">
        <v>212</v>
      </c>
      <c r="AO205" s="116">
        <v>34</v>
      </c>
      <c r="AP205" s="114">
        <v>4</v>
      </c>
      <c r="AQ205" s="116">
        <v>277</v>
      </c>
      <c r="AR205" s="116">
        <v>280</v>
      </c>
      <c r="AS205" s="116">
        <v>2006</v>
      </c>
      <c r="AT205" s="114"/>
      <c r="AU205" s="114"/>
      <c r="AV205" s="114"/>
      <c r="AW205" s="114" t="s">
        <v>520</v>
      </c>
      <c r="AX205" s="117">
        <v>301</v>
      </c>
      <c r="AY205" s="167">
        <v>20.8</v>
      </c>
      <c r="AZ205" s="168"/>
      <c r="BA205" s="115"/>
      <c r="BB205" s="115"/>
      <c r="BC205" s="127"/>
      <c r="BD205" s="114"/>
      <c r="BE205" s="101"/>
      <c r="BF205" s="108"/>
      <c r="BG205" s="108"/>
      <c r="BH205" s="101"/>
      <c r="BI205" s="108"/>
      <c r="BJ205" s="101"/>
      <c r="BK205" s="112"/>
      <c r="BL205" s="113"/>
      <c r="BM205" s="113"/>
      <c r="BN205" s="113"/>
      <c r="BO205" s="113"/>
      <c r="BP205" s="114"/>
      <c r="BQ205" s="114"/>
      <c r="BR205" s="114"/>
    </row>
    <row r="206" spans="1:70" s="159" customFormat="1" ht="12" customHeight="1">
      <c r="A206" s="123" t="s">
        <v>525</v>
      </c>
      <c r="B206" s="116"/>
      <c r="C206" s="114"/>
      <c r="D206" s="174">
        <v>299.5</v>
      </c>
      <c r="E206" s="125" t="s">
        <v>276</v>
      </c>
      <c r="F206" s="64">
        <f>IF(D206&lt;=303.4,(D206-'[2]Stages'!$C$66)*'[2]Stages'!$H$67+'[2]Stages'!$E$66,IF(D206&lt;=307.2,(D206-'[2]Stages'!$C$67)*'[2]Stages'!$H$68+'[2]Stages'!$E$67,IF(D206&lt;=311.7,(D206-'[2]Stages'!$C$68)*'[2]Stages'!$H$69+'[2]Stages'!$E$68,IF(D206&lt;=318.1,(D206-'[2]Stages'!$C$69)*'[2]Stages'!$H$70+'[2]Stages'!$E$69,IF(D206&lt;=328.3,(D206-'[2]Stages'!$C$70)*'[2]Stages'!$H$71+'[2]Stages'!$E$70,IF(D206&lt;=345.3,(D206-'[2]Stages'!$C$71)*'[2]Stages'!$H$72+'[2]Stages'!$E$71,IF(D206&lt;=359.2,(D206-'[2]Stages'!$C$72)*'[2]Stages'!$H$73+'[2]Stages'!$E$72)))))))</f>
        <v>299.4243181818182</v>
      </c>
      <c r="G206" s="114" t="s">
        <v>513</v>
      </c>
      <c r="H206" s="114" t="s">
        <v>514</v>
      </c>
      <c r="I206" s="114"/>
      <c r="J206" s="114"/>
      <c r="K206" s="114" t="s">
        <v>515</v>
      </c>
      <c r="L206" s="114" t="s">
        <v>526</v>
      </c>
      <c r="M206" s="114"/>
      <c r="N206" s="114"/>
      <c r="O206" s="114"/>
      <c r="P206" s="114"/>
      <c r="Q206" s="114" t="s">
        <v>517</v>
      </c>
      <c r="R206" s="114" t="s">
        <v>518</v>
      </c>
      <c r="S206" s="114"/>
      <c r="T206" s="114"/>
      <c r="U206" s="114"/>
      <c r="V206" s="165"/>
      <c r="W206" s="105" t="s">
        <v>477</v>
      </c>
      <c r="X206" s="114"/>
      <c r="Y206" s="114"/>
      <c r="Z206" s="114"/>
      <c r="AA206" s="114"/>
      <c r="AB206" s="18">
        <v>22.4</v>
      </c>
      <c r="AC206" s="165">
        <v>20.5</v>
      </c>
      <c r="AD206" s="165"/>
      <c r="AE206" s="165">
        <v>20.5</v>
      </c>
      <c r="AF206" s="165"/>
      <c r="AG206" s="165">
        <v>20.5</v>
      </c>
      <c r="AH206" s="146">
        <f t="shared" si="2"/>
        <v>20.700000000000003</v>
      </c>
      <c r="AI206" s="165"/>
      <c r="AJ206" s="165"/>
      <c r="AK206" s="114"/>
      <c r="AL206" s="114"/>
      <c r="AM206" s="114" t="s">
        <v>519</v>
      </c>
      <c r="AN206" s="114" t="s">
        <v>212</v>
      </c>
      <c r="AO206" s="116">
        <v>34</v>
      </c>
      <c r="AP206" s="114">
        <v>4</v>
      </c>
      <c r="AQ206" s="116">
        <v>277</v>
      </c>
      <c r="AR206" s="116">
        <v>280</v>
      </c>
      <c r="AS206" s="116">
        <v>2006</v>
      </c>
      <c r="AT206" s="114"/>
      <c r="AU206" s="114"/>
      <c r="AV206" s="114"/>
      <c r="AW206" s="114" t="s">
        <v>520</v>
      </c>
      <c r="AX206" s="117">
        <v>301</v>
      </c>
      <c r="AY206" s="167">
        <v>21.8</v>
      </c>
      <c r="AZ206" s="168"/>
      <c r="BA206" s="115"/>
      <c r="BB206" s="115"/>
      <c r="BC206" s="127"/>
      <c r="BD206" s="114"/>
      <c r="BE206" s="101"/>
      <c r="BF206" s="108"/>
      <c r="BG206" s="108"/>
      <c r="BH206" s="101"/>
      <c r="BI206" s="108"/>
      <c r="BJ206" s="101"/>
      <c r="BK206" s="112"/>
      <c r="BL206" s="113"/>
      <c r="BM206" s="113"/>
      <c r="BN206" s="113"/>
      <c r="BO206" s="113"/>
      <c r="BP206" s="114"/>
      <c r="BQ206" s="114"/>
      <c r="BR206" s="114"/>
    </row>
    <row r="207" spans="1:70" s="159" customFormat="1" ht="12" customHeight="1">
      <c r="A207" s="123" t="s">
        <v>527</v>
      </c>
      <c r="B207" s="116"/>
      <c r="C207" s="114"/>
      <c r="D207" s="174">
        <v>299.5</v>
      </c>
      <c r="E207" s="125" t="s">
        <v>276</v>
      </c>
      <c r="F207" s="64">
        <f>IF(D207&lt;=303.4,(D207-'[2]Stages'!$C$66)*'[2]Stages'!$H$67+'[2]Stages'!$E$66,IF(D207&lt;=307.2,(D207-'[2]Stages'!$C$67)*'[2]Stages'!$H$68+'[2]Stages'!$E$67,IF(D207&lt;=311.7,(D207-'[2]Stages'!$C$68)*'[2]Stages'!$H$69+'[2]Stages'!$E$68,IF(D207&lt;=318.1,(D207-'[2]Stages'!$C$69)*'[2]Stages'!$H$70+'[2]Stages'!$E$69,IF(D207&lt;=328.3,(D207-'[2]Stages'!$C$70)*'[2]Stages'!$H$71+'[2]Stages'!$E$70,IF(D207&lt;=345.3,(D207-'[2]Stages'!$C$71)*'[2]Stages'!$H$72+'[2]Stages'!$E$71,IF(D207&lt;=359.2,(D207-'[2]Stages'!$C$72)*'[2]Stages'!$H$73+'[2]Stages'!$E$72)))))))</f>
        <v>299.4243181818182</v>
      </c>
      <c r="G207" s="114" t="s">
        <v>513</v>
      </c>
      <c r="H207" s="114" t="s">
        <v>514</v>
      </c>
      <c r="I207" s="114"/>
      <c r="J207" s="114"/>
      <c r="K207" s="114" t="s">
        <v>528</v>
      </c>
      <c r="L207" s="114" t="s">
        <v>529</v>
      </c>
      <c r="M207" s="114"/>
      <c r="N207" s="114"/>
      <c r="O207" s="114"/>
      <c r="P207" s="114"/>
      <c r="Q207" s="114" t="s">
        <v>517</v>
      </c>
      <c r="R207" s="114" t="s">
        <v>518</v>
      </c>
      <c r="S207" s="114"/>
      <c r="T207" s="114"/>
      <c r="U207" s="114"/>
      <c r="V207" s="165"/>
      <c r="W207" s="105" t="s">
        <v>477</v>
      </c>
      <c r="X207" s="114"/>
      <c r="Y207" s="114"/>
      <c r="Z207" s="114"/>
      <c r="AA207" s="114"/>
      <c r="AB207" s="18">
        <v>22.4</v>
      </c>
      <c r="AC207" s="165">
        <v>20.6</v>
      </c>
      <c r="AD207" s="165"/>
      <c r="AE207" s="165">
        <v>20.6</v>
      </c>
      <c r="AF207" s="165"/>
      <c r="AG207" s="165">
        <v>20.6</v>
      </c>
      <c r="AH207" s="146">
        <f t="shared" si="2"/>
        <v>20.800000000000004</v>
      </c>
      <c r="AI207" s="165"/>
      <c r="AJ207" s="165"/>
      <c r="AK207" s="114"/>
      <c r="AL207" s="114"/>
      <c r="AM207" s="114" t="s">
        <v>519</v>
      </c>
      <c r="AN207" s="114" t="s">
        <v>212</v>
      </c>
      <c r="AO207" s="116">
        <v>34</v>
      </c>
      <c r="AP207" s="114">
        <v>4</v>
      </c>
      <c r="AQ207" s="116">
        <v>277</v>
      </c>
      <c r="AR207" s="116">
        <v>280</v>
      </c>
      <c r="AS207" s="116">
        <v>2006</v>
      </c>
      <c r="AT207" s="114"/>
      <c r="AU207" s="114"/>
      <c r="AV207" s="114"/>
      <c r="AW207" s="114" t="s">
        <v>520</v>
      </c>
      <c r="AX207" s="117">
        <v>301</v>
      </c>
      <c r="AY207" s="167">
        <v>21.1</v>
      </c>
      <c r="AZ207" s="168">
        <v>302</v>
      </c>
      <c r="BA207" s="115">
        <f>AVERAGE(AY206:AY302)</f>
        <v>20.624096385542167</v>
      </c>
      <c r="BB207" s="115">
        <f>STDEV(AY206:AY302)</f>
        <v>0.5739444949465579</v>
      </c>
      <c r="BC207" s="127">
        <f>COUNT(AY206:AY302)</f>
        <v>83</v>
      </c>
      <c r="BD207" s="108">
        <f>2*BB207/(BC207)^0.5</f>
        <v>0.12599718552593098</v>
      </c>
      <c r="BE207" s="101"/>
      <c r="BF207" s="108"/>
      <c r="BG207" s="108"/>
      <c r="BH207" s="101"/>
      <c r="BI207" s="108"/>
      <c r="BJ207" s="101"/>
      <c r="BK207" s="112"/>
      <c r="BL207" s="113"/>
      <c r="BM207" s="113"/>
      <c r="BN207" s="113"/>
      <c r="BO207" s="113"/>
      <c r="BP207" s="114"/>
      <c r="BQ207" s="114"/>
      <c r="BR207" s="114"/>
    </row>
    <row r="208" spans="1:70" s="159" customFormat="1" ht="12" customHeight="1">
      <c r="A208" s="123" t="s">
        <v>530</v>
      </c>
      <c r="B208" s="116"/>
      <c r="C208" s="114"/>
      <c r="D208" s="174">
        <v>299.5</v>
      </c>
      <c r="E208" s="125" t="s">
        <v>276</v>
      </c>
      <c r="F208" s="64">
        <f>IF(D208&lt;=303.4,(D208-'[2]Stages'!$C$66)*'[2]Stages'!$H$67+'[2]Stages'!$E$66,IF(D208&lt;=307.2,(D208-'[2]Stages'!$C$67)*'[2]Stages'!$H$68+'[2]Stages'!$E$67,IF(D208&lt;=311.7,(D208-'[2]Stages'!$C$68)*'[2]Stages'!$H$69+'[2]Stages'!$E$68,IF(D208&lt;=318.1,(D208-'[2]Stages'!$C$69)*'[2]Stages'!$H$70+'[2]Stages'!$E$69,IF(D208&lt;=328.3,(D208-'[2]Stages'!$C$70)*'[2]Stages'!$H$71+'[2]Stages'!$E$70,IF(D208&lt;=345.3,(D208-'[2]Stages'!$C$71)*'[2]Stages'!$H$72+'[2]Stages'!$E$71,IF(D208&lt;=359.2,(D208-'[2]Stages'!$C$72)*'[2]Stages'!$H$73+'[2]Stages'!$E$72)))))))</f>
        <v>299.4243181818182</v>
      </c>
      <c r="G208" s="114" t="s">
        <v>513</v>
      </c>
      <c r="H208" s="114" t="s">
        <v>514</v>
      </c>
      <c r="I208" s="114"/>
      <c r="J208" s="114"/>
      <c r="K208" s="114" t="s">
        <v>528</v>
      </c>
      <c r="L208" s="114" t="s">
        <v>531</v>
      </c>
      <c r="M208" s="114"/>
      <c r="N208" s="114"/>
      <c r="O208" s="114"/>
      <c r="P208" s="114"/>
      <c r="Q208" s="114" t="s">
        <v>517</v>
      </c>
      <c r="R208" s="114" t="s">
        <v>518</v>
      </c>
      <c r="S208" s="114"/>
      <c r="T208" s="114"/>
      <c r="U208" s="114"/>
      <c r="V208" s="165"/>
      <c r="W208" s="105" t="s">
        <v>477</v>
      </c>
      <c r="X208" s="114"/>
      <c r="Y208" s="114"/>
      <c r="Z208" s="114"/>
      <c r="AA208" s="114"/>
      <c r="AB208" s="18">
        <v>22.4</v>
      </c>
      <c r="AC208" s="165">
        <v>21</v>
      </c>
      <c r="AD208" s="165"/>
      <c r="AE208" s="165">
        <v>21</v>
      </c>
      <c r="AF208" s="165"/>
      <c r="AG208" s="165">
        <v>21</v>
      </c>
      <c r="AH208" s="146">
        <f t="shared" si="2"/>
        <v>21.200000000000003</v>
      </c>
      <c r="AI208" s="165"/>
      <c r="AJ208" s="165"/>
      <c r="AK208" s="114"/>
      <c r="AL208" s="114"/>
      <c r="AM208" s="114" t="s">
        <v>519</v>
      </c>
      <c r="AN208" s="114" t="s">
        <v>212</v>
      </c>
      <c r="AO208" s="116">
        <v>34</v>
      </c>
      <c r="AP208" s="114">
        <v>4</v>
      </c>
      <c r="AQ208" s="116">
        <v>277</v>
      </c>
      <c r="AR208" s="116">
        <v>280</v>
      </c>
      <c r="AS208" s="116">
        <v>2006</v>
      </c>
      <c r="AT208" s="114"/>
      <c r="AU208" s="114"/>
      <c r="AV208" s="114"/>
      <c r="AW208" s="114" t="s">
        <v>520</v>
      </c>
      <c r="AX208" s="117">
        <v>301</v>
      </c>
      <c r="AY208" s="167">
        <v>21.1</v>
      </c>
      <c r="AZ208" s="168">
        <v>301</v>
      </c>
      <c r="BA208" s="115">
        <f>AVERAGE(AY201:AY291)</f>
        <v>20.63205128205128</v>
      </c>
      <c r="BB208" s="115">
        <f>STDEV(AY201:AY291)</f>
        <v>0.5807504302805658</v>
      </c>
      <c r="BC208" s="127">
        <f>COUNT(AY201:AY291)</f>
        <v>78</v>
      </c>
      <c r="BD208" s="108">
        <f>2*BB208/(BC208)^0.5</f>
        <v>0.13151407495525536</v>
      </c>
      <c r="BE208" s="101"/>
      <c r="BF208" s="108"/>
      <c r="BG208" s="108"/>
      <c r="BH208" s="101"/>
      <c r="BI208" s="108"/>
      <c r="BJ208" s="101"/>
      <c r="BK208" s="112"/>
      <c r="BL208" s="113"/>
      <c r="BM208" s="113"/>
      <c r="BN208" s="113"/>
      <c r="BO208" s="113"/>
      <c r="BP208" s="114"/>
      <c r="BQ208" s="114"/>
      <c r="BR208" s="114"/>
    </row>
    <row r="209" spans="1:70" s="159" customFormat="1" ht="12" customHeight="1">
      <c r="A209" s="123" t="s">
        <v>532</v>
      </c>
      <c r="B209" s="116"/>
      <c r="C209" s="114"/>
      <c r="D209" s="174">
        <v>300</v>
      </c>
      <c r="E209" s="125" t="s">
        <v>276</v>
      </c>
      <c r="F209" s="64">
        <f>IF(D209&lt;=303.4,(D209-'[2]Stages'!$C$66)*'[2]Stages'!$H$67+'[2]Stages'!$E$66,IF(D209&lt;=307.2,(D209-'[2]Stages'!$C$67)*'[2]Stages'!$H$68+'[2]Stages'!$E$67,IF(D209&lt;=311.7,(D209-'[2]Stages'!$C$68)*'[2]Stages'!$H$69+'[2]Stages'!$E$68,IF(D209&lt;=318.1,(D209-'[2]Stages'!$C$69)*'[2]Stages'!$H$70+'[2]Stages'!$E$69,IF(D209&lt;=328.3,(D209-'[2]Stages'!$C$70)*'[2]Stages'!$H$71+'[2]Stages'!$E$70,IF(D209&lt;=345.3,(D209-'[2]Stages'!$C$71)*'[2]Stages'!$H$72+'[2]Stages'!$E$71,IF(D209&lt;=359.2,(D209-'[2]Stages'!$C$72)*'[2]Stages'!$H$73+'[2]Stages'!$E$72)))))))</f>
        <v>299.9686363636364</v>
      </c>
      <c r="G209" s="114" t="s">
        <v>513</v>
      </c>
      <c r="H209" s="114" t="s">
        <v>514</v>
      </c>
      <c r="I209" s="114"/>
      <c r="J209" s="114"/>
      <c r="K209" s="114" t="s">
        <v>533</v>
      </c>
      <c r="L209" s="114" t="s">
        <v>534</v>
      </c>
      <c r="M209" s="114"/>
      <c r="N209" s="114"/>
      <c r="O209" s="114"/>
      <c r="P209" s="114"/>
      <c r="Q209" s="114" t="s">
        <v>517</v>
      </c>
      <c r="R209" s="114" t="s">
        <v>518</v>
      </c>
      <c r="S209" s="114"/>
      <c r="T209" s="114"/>
      <c r="U209" s="114"/>
      <c r="V209" s="165"/>
      <c r="W209" s="105" t="s">
        <v>477</v>
      </c>
      <c r="X209" s="114"/>
      <c r="Y209" s="114"/>
      <c r="Z209" s="114"/>
      <c r="AA209" s="114"/>
      <c r="AB209" s="18">
        <v>22.4</v>
      </c>
      <c r="AC209" s="165">
        <v>20</v>
      </c>
      <c r="AD209" s="165"/>
      <c r="AE209" s="165">
        <v>20</v>
      </c>
      <c r="AF209" s="165"/>
      <c r="AG209" s="165">
        <v>20</v>
      </c>
      <c r="AH209" s="146">
        <f t="shared" si="2"/>
        <v>20.200000000000003</v>
      </c>
      <c r="AI209" s="165"/>
      <c r="AJ209" s="165"/>
      <c r="AK209" s="114"/>
      <c r="AL209" s="114"/>
      <c r="AM209" s="114" t="s">
        <v>519</v>
      </c>
      <c r="AN209" s="114" t="s">
        <v>212</v>
      </c>
      <c r="AO209" s="116">
        <v>34</v>
      </c>
      <c r="AP209" s="114">
        <v>4</v>
      </c>
      <c r="AQ209" s="116">
        <v>277</v>
      </c>
      <c r="AR209" s="116">
        <v>280</v>
      </c>
      <c r="AS209" s="116">
        <v>2006</v>
      </c>
      <c r="AT209" s="114"/>
      <c r="AU209" s="114"/>
      <c r="AV209" s="114"/>
      <c r="AW209" s="114" t="s">
        <v>520</v>
      </c>
      <c r="AX209" s="117">
        <v>301</v>
      </c>
      <c r="AY209" s="167">
        <v>21</v>
      </c>
      <c r="AZ209" s="168"/>
      <c r="BA209" s="115"/>
      <c r="BB209" s="115"/>
      <c r="BC209" s="127"/>
      <c r="BD209" s="114"/>
      <c r="BE209" s="101"/>
      <c r="BF209" s="108"/>
      <c r="BG209" s="108"/>
      <c r="BH209" s="101"/>
      <c r="BI209" s="108"/>
      <c r="BJ209" s="101"/>
      <c r="BK209" s="112"/>
      <c r="BL209" s="113"/>
      <c r="BM209" s="113"/>
      <c r="BN209" s="113"/>
      <c r="BO209" s="113"/>
      <c r="BP209" s="114"/>
      <c r="BQ209" s="114"/>
      <c r="BR209" s="114"/>
    </row>
    <row r="210" spans="1:70" ht="12" customHeight="1">
      <c r="A210" s="123" t="s">
        <v>535</v>
      </c>
      <c r="B210" s="116"/>
      <c r="C210" s="114"/>
      <c r="D210" s="174">
        <v>300</v>
      </c>
      <c r="E210" s="125" t="s">
        <v>276</v>
      </c>
      <c r="F210" s="64">
        <f>IF(D210&lt;=303.4,(D210-'[2]Stages'!$C$66)*'[2]Stages'!$H$67+'[2]Stages'!$E$66,IF(D210&lt;=307.2,(D210-'[2]Stages'!$C$67)*'[2]Stages'!$H$68+'[2]Stages'!$E$67,IF(D210&lt;=311.7,(D210-'[2]Stages'!$C$68)*'[2]Stages'!$H$69+'[2]Stages'!$E$68,IF(D210&lt;=318.1,(D210-'[2]Stages'!$C$69)*'[2]Stages'!$H$70+'[2]Stages'!$E$69,IF(D210&lt;=328.3,(D210-'[2]Stages'!$C$70)*'[2]Stages'!$H$71+'[2]Stages'!$E$70,IF(D210&lt;=345.3,(D210-'[2]Stages'!$C$71)*'[2]Stages'!$H$72+'[2]Stages'!$E$71,IF(D210&lt;=359.2,(D210-'[2]Stages'!$C$72)*'[2]Stages'!$H$73+'[2]Stages'!$E$72)))))))</f>
        <v>299.9686363636364</v>
      </c>
      <c r="G210" s="114" t="s">
        <v>513</v>
      </c>
      <c r="H210" s="114" t="s">
        <v>514</v>
      </c>
      <c r="I210" s="114"/>
      <c r="J210" s="114"/>
      <c r="K210" s="114" t="s">
        <v>533</v>
      </c>
      <c r="L210" s="114" t="s">
        <v>534</v>
      </c>
      <c r="M210" s="114"/>
      <c r="N210" s="114"/>
      <c r="O210" s="114"/>
      <c r="P210" s="114"/>
      <c r="Q210" s="114" t="s">
        <v>517</v>
      </c>
      <c r="R210" s="114" t="s">
        <v>518</v>
      </c>
      <c r="S210" s="114"/>
      <c r="T210" s="114"/>
      <c r="U210" s="114"/>
      <c r="V210" s="165"/>
      <c r="W210" s="105" t="s">
        <v>477</v>
      </c>
      <c r="X210" s="114"/>
      <c r="Y210" s="114"/>
      <c r="Z210" s="114"/>
      <c r="AA210" s="114"/>
      <c r="AB210" s="18">
        <v>22.4</v>
      </c>
      <c r="AC210" s="165">
        <v>20.5</v>
      </c>
      <c r="AD210" s="165"/>
      <c r="AE210" s="165">
        <v>20.5</v>
      </c>
      <c r="AF210" s="165"/>
      <c r="AG210" s="165">
        <v>20.5</v>
      </c>
      <c r="AH210" s="146">
        <f t="shared" si="2"/>
        <v>20.700000000000003</v>
      </c>
      <c r="AI210" s="165"/>
      <c r="AJ210" s="165"/>
      <c r="AK210" s="114"/>
      <c r="AL210" s="114"/>
      <c r="AM210" s="114" t="s">
        <v>519</v>
      </c>
      <c r="AN210" s="114" t="s">
        <v>212</v>
      </c>
      <c r="AO210" s="116">
        <v>34</v>
      </c>
      <c r="AP210" s="114">
        <v>4</v>
      </c>
      <c r="AQ210" s="116">
        <v>277</v>
      </c>
      <c r="AR210" s="116">
        <v>280</v>
      </c>
      <c r="AS210" s="116">
        <v>2006</v>
      </c>
      <c r="AT210" s="114"/>
      <c r="AU210" s="114"/>
      <c r="AV210" s="114"/>
      <c r="AW210" s="114" t="s">
        <v>520</v>
      </c>
      <c r="AX210" s="117">
        <v>301</v>
      </c>
      <c r="AY210" s="167">
        <v>20.7</v>
      </c>
      <c r="AZ210" s="168"/>
      <c r="BA210" s="115"/>
      <c r="BB210" s="115"/>
      <c r="BC210" s="127"/>
      <c r="BD210" s="114"/>
      <c r="BP210" s="114"/>
      <c r="BQ210" s="114"/>
      <c r="BR210" s="114"/>
    </row>
    <row r="211" spans="1:70" ht="12" customHeight="1">
      <c r="A211" s="123" t="s">
        <v>536</v>
      </c>
      <c r="B211" s="116"/>
      <c r="C211" s="114"/>
      <c r="D211" s="124">
        <v>301</v>
      </c>
      <c r="E211" s="125" t="s">
        <v>276</v>
      </c>
      <c r="F211" s="64">
        <f>IF(D211&lt;=303.4,(D211-'[2]Stages'!$C$66)*'[2]Stages'!$H$67+'[2]Stages'!$E$66,IF(D211&lt;=307.2,(D211-'[2]Stages'!$C$67)*'[2]Stages'!$H$68+'[2]Stages'!$E$67,IF(D211&lt;=311.7,(D211-'[2]Stages'!$C$68)*'[2]Stages'!$H$69+'[2]Stages'!$E$68,IF(D211&lt;=318.1,(D211-'[2]Stages'!$C$69)*'[2]Stages'!$H$70+'[2]Stages'!$E$69,IF(D211&lt;=328.3,(D211-'[2]Stages'!$C$70)*'[2]Stages'!$H$71+'[2]Stages'!$E$70,IF(D211&lt;=345.3,(D211-'[2]Stages'!$C$71)*'[2]Stages'!$H$72+'[2]Stages'!$E$71,IF(D211&lt;=359.2,(D211-'[2]Stages'!$C$72)*'[2]Stages'!$H$73+'[2]Stages'!$E$72)))))))</f>
        <v>301.05727272727273</v>
      </c>
      <c r="G211" s="114" t="s">
        <v>513</v>
      </c>
      <c r="H211" s="114" t="s">
        <v>514</v>
      </c>
      <c r="I211" s="114"/>
      <c r="J211" s="114"/>
      <c r="K211" s="114" t="s">
        <v>537</v>
      </c>
      <c r="L211" s="114" t="s">
        <v>538</v>
      </c>
      <c r="M211" s="114"/>
      <c r="N211" s="114"/>
      <c r="O211" s="114"/>
      <c r="P211" s="114"/>
      <c r="Q211" s="114" t="s">
        <v>517</v>
      </c>
      <c r="R211" s="114" t="s">
        <v>518</v>
      </c>
      <c r="S211" s="114"/>
      <c r="T211" s="114"/>
      <c r="U211" s="114"/>
      <c r="V211" s="165"/>
      <c r="W211" s="105" t="s">
        <v>477</v>
      </c>
      <c r="X211" s="114"/>
      <c r="Y211" s="114"/>
      <c r="Z211" s="114"/>
      <c r="AA211" s="114"/>
      <c r="AB211" s="18">
        <v>22.4</v>
      </c>
      <c r="AC211" s="165">
        <v>19.6</v>
      </c>
      <c r="AD211" s="165"/>
      <c r="AE211" s="165">
        <v>19.6</v>
      </c>
      <c r="AF211" s="165"/>
      <c r="AG211" s="165">
        <v>19.6</v>
      </c>
      <c r="AH211" s="146">
        <f t="shared" si="2"/>
        <v>19.800000000000004</v>
      </c>
      <c r="AI211" s="165"/>
      <c r="AJ211" s="165"/>
      <c r="AK211" s="114"/>
      <c r="AL211" s="114"/>
      <c r="AM211" s="114" t="s">
        <v>519</v>
      </c>
      <c r="AN211" s="114" t="s">
        <v>212</v>
      </c>
      <c r="AO211" s="116">
        <v>34</v>
      </c>
      <c r="AP211" s="114">
        <v>4</v>
      </c>
      <c r="AQ211" s="116">
        <v>277</v>
      </c>
      <c r="AR211" s="116">
        <v>280</v>
      </c>
      <c r="AS211" s="116">
        <v>2006</v>
      </c>
      <c r="AT211" s="114"/>
      <c r="AU211" s="114"/>
      <c r="AV211" s="114"/>
      <c r="AW211" s="114" t="s">
        <v>520</v>
      </c>
      <c r="AX211" s="117">
        <v>301</v>
      </c>
      <c r="AY211" s="167">
        <v>19.7</v>
      </c>
      <c r="AZ211" s="168"/>
      <c r="BA211" s="115"/>
      <c r="BB211" s="115"/>
      <c r="BC211" s="127"/>
      <c r="BD211" s="114"/>
      <c r="BK211" s="175"/>
      <c r="BL211" s="176"/>
      <c r="BM211" s="176"/>
      <c r="BN211" s="176"/>
      <c r="BO211" s="176"/>
      <c r="BP211" s="114"/>
      <c r="BQ211" s="114"/>
      <c r="BR211" s="114"/>
    </row>
    <row r="212" spans="1:70" ht="12" customHeight="1">
      <c r="A212" s="123" t="s">
        <v>539</v>
      </c>
      <c r="B212" s="116"/>
      <c r="C212" s="114"/>
      <c r="D212" s="124">
        <v>301</v>
      </c>
      <c r="E212" s="125" t="s">
        <v>276</v>
      </c>
      <c r="F212" s="64">
        <f>IF(D212&lt;=303.4,(D212-'[2]Stages'!$C$66)*'[2]Stages'!$H$67+'[2]Stages'!$E$66,IF(D212&lt;=307.2,(D212-'[2]Stages'!$C$67)*'[2]Stages'!$H$68+'[2]Stages'!$E$67,IF(D212&lt;=311.7,(D212-'[2]Stages'!$C$68)*'[2]Stages'!$H$69+'[2]Stages'!$E$68,IF(D212&lt;=318.1,(D212-'[2]Stages'!$C$69)*'[2]Stages'!$H$70+'[2]Stages'!$E$69,IF(D212&lt;=328.3,(D212-'[2]Stages'!$C$70)*'[2]Stages'!$H$71+'[2]Stages'!$E$70,IF(D212&lt;=345.3,(D212-'[2]Stages'!$C$71)*'[2]Stages'!$H$72+'[2]Stages'!$E$71,IF(D212&lt;=359.2,(D212-'[2]Stages'!$C$72)*'[2]Stages'!$H$73+'[2]Stages'!$E$72)))))))</f>
        <v>301.05727272727273</v>
      </c>
      <c r="G212" s="114" t="s">
        <v>513</v>
      </c>
      <c r="H212" s="114" t="s">
        <v>514</v>
      </c>
      <c r="I212" s="114"/>
      <c r="J212" s="114"/>
      <c r="K212" s="114" t="s">
        <v>537</v>
      </c>
      <c r="L212" s="114" t="s">
        <v>538</v>
      </c>
      <c r="M212" s="114"/>
      <c r="N212" s="114"/>
      <c r="O212" s="114"/>
      <c r="P212" s="114"/>
      <c r="Q212" s="114" t="s">
        <v>517</v>
      </c>
      <c r="R212" s="114" t="s">
        <v>540</v>
      </c>
      <c r="S212" s="114"/>
      <c r="T212" s="114"/>
      <c r="U212" s="114"/>
      <c r="V212" s="165"/>
      <c r="W212" s="105" t="s">
        <v>477</v>
      </c>
      <c r="X212" s="114"/>
      <c r="Y212" s="114"/>
      <c r="Z212" s="114"/>
      <c r="AA212" s="114"/>
      <c r="AB212" s="18">
        <v>22.4</v>
      </c>
      <c r="AC212" s="165">
        <v>19.7</v>
      </c>
      <c r="AD212" s="165"/>
      <c r="AE212" s="165">
        <v>19.7</v>
      </c>
      <c r="AF212" s="165"/>
      <c r="AG212" s="165">
        <v>19.7</v>
      </c>
      <c r="AH212" s="146">
        <f t="shared" si="2"/>
        <v>19.900000000000002</v>
      </c>
      <c r="AI212" s="165"/>
      <c r="AJ212" s="165"/>
      <c r="AK212" s="114"/>
      <c r="AL212" s="114"/>
      <c r="AM212" s="114" t="s">
        <v>519</v>
      </c>
      <c r="AN212" s="114" t="s">
        <v>212</v>
      </c>
      <c r="AO212" s="116">
        <v>34</v>
      </c>
      <c r="AP212" s="114">
        <v>4</v>
      </c>
      <c r="AQ212" s="116">
        <v>277</v>
      </c>
      <c r="AR212" s="116">
        <v>280</v>
      </c>
      <c r="AS212" s="116">
        <v>2006</v>
      </c>
      <c r="AT212" s="114"/>
      <c r="AU212" s="114"/>
      <c r="AV212" s="114"/>
      <c r="AW212" s="114" t="s">
        <v>520</v>
      </c>
      <c r="AX212" s="117">
        <v>301</v>
      </c>
      <c r="AY212" s="167">
        <v>20.1</v>
      </c>
      <c r="AZ212" s="168"/>
      <c r="BA212" s="115"/>
      <c r="BB212" s="115"/>
      <c r="BC212" s="127"/>
      <c r="BD212" s="114"/>
      <c r="BP212" s="114"/>
      <c r="BQ212" s="114"/>
      <c r="BR212" s="114"/>
    </row>
    <row r="213" spans="1:70" ht="12" customHeight="1">
      <c r="A213" s="123" t="s">
        <v>541</v>
      </c>
      <c r="B213" s="116"/>
      <c r="C213" s="114"/>
      <c r="D213" s="124">
        <v>301</v>
      </c>
      <c r="E213" s="125" t="s">
        <v>276</v>
      </c>
      <c r="F213" s="64">
        <f>IF(D213&lt;=303.4,(D213-'[2]Stages'!$C$66)*'[2]Stages'!$H$67+'[2]Stages'!$E$66,IF(D213&lt;=307.2,(D213-'[2]Stages'!$C$67)*'[2]Stages'!$H$68+'[2]Stages'!$E$67,IF(D213&lt;=311.7,(D213-'[2]Stages'!$C$68)*'[2]Stages'!$H$69+'[2]Stages'!$E$68,IF(D213&lt;=318.1,(D213-'[2]Stages'!$C$69)*'[2]Stages'!$H$70+'[2]Stages'!$E$69,IF(D213&lt;=328.3,(D213-'[2]Stages'!$C$70)*'[2]Stages'!$H$71+'[2]Stages'!$E$70,IF(D213&lt;=345.3,(D213-'[2]Stages'!$C$71)*'[2]Stages'!$H$72+'[2]Stages'!$E$71,IF(D213&lt;=359.2,(D213-'[2]Stages'!$C$72)*'[2]Stages'!$H$73+'[2]Stages'!$E$72)))))))</f>
        <v>301.05727272727273</v>
      </c>
      <c r="G213" s="114" t="s">
        <v>513</v>
      </c>
      <c r="H213" s="114" t="s">
        <v>514</v>
      </c>
      <c r="I213" s="114"/>
      <c r="J213" s="114"/>
      <c r="K213" s="114" t="s">
        <v>537</v>
      </c>
      <c r="L213" s="114" t="s">
        <v>538</v>
      </c>
      <c r="M213" s="114"/>
      <c r="N213" s="114"/>
      <c r="O213" s="114"/>
      <c r="P213" s="114"/>
      <c r="Q213" s="114" t="s">
        <v>517</v>
      </c>
      <c r="R213" s="114" t="s">
        <v>542</v>
      </c>
      <c r="S213" s="114"/>
      <c r="T213" s="114"/>
      <c r="U213" s="114"/>
      <c r="V213" s="165"/>
      <c r="W213" s="105" t="s">
        <v>477</v>
      </c>
      <c r="X213" s="114"/>
      <c r="Y213" s="114"/>
      <c r="Z213" s="114"/>
      <c r="AA213" s="114"/>
      <c r="AB213" s="18">
        <v>22.4</v>
      </c>
      <c r="AC213" s="165">
        <v>19.7</v>
      </c>
      <c r="AD213" s="165"/>
      <c r="AE213" s="165">
        <v>19.7</v>
      </c>
      <c r="AF213" s="165"/>
      <c r="AG213" s="165">
        <v>19.7</v>
      </c>
      <c r="AH213" s="146">
        <f t="shared" si="2"/>
        <v>19.900000000000002</v>
      </c>
      <c r="AI213" s="165"/>
      <c r="AJ213" s="165"/>
      <c r="AK213" s="114"/>
      <c r="AL213" s="114"/>
      <c r="AM213" s="114" t="s">
        <v>519</v>
      </c>
      <c r="AN213" s="114" t="s">
        <v>212</v>
      </c>
      <c r="AO213" s="116">
        <v>34</v>
      </c>
      <c r="AP213" s="114">
        <v>4</v>
      </c>
      <c r="AQ213" s="116">
        <v>277</v>
      </c>
      <c r="AR213" s="116">
        <v>280</v>
      </c>
      <c r="AS213" s="116">
        <v>2006</v>
      </c>
      <c r="AT213" s="114"/>
      <c r="AU213" s="114"/>
      <c r="AV213" s="114"/>
      <c r="AW213" s="114" t="s">
        <v>520</v>
      </c>
      <c r="AX213" s="117">
        <v>301</v>
      </c>
      <c r="AY213" s="167">
        <v>19.8</v>
      </c>
      <c r="AZ213" s="168"/>
      <c r="BA213" s="115"/>
      <c r="BB213" s="115"/>
      <c r="BC213" s="127"/>
      <c r="BD213" s="114"/>
      <c r="BK213" s="175"/>
      <c r="BL213" s="176"/>
      <c r="BM213" s="176"/>
      <c r="BN213" s="176"/>
      <c r="BO213" s="176"/>
      <c r="BP213" s="114"/>
      <c r="BQ213" s="114"/>
      <c r="BR213" s="114"/>
    </row>
    <row r="214" spans="1:70" ht="12" customHeight="1">
      <c r="A214" s="123" t="s">
        <v>543</v>
      </c>
      <c r="B214" s="116"/>
      <c r="C214" s="114"/>
      <c r="D214" s="124">
        <v>301</v>
      </c>
      <c r="E214" s="125" t="s">
        <v>276</v>
      </c>
      <c r="F214" s="64">
        <f>IF(D214&lt;=303.4,(D214-'[2]Stages'!$C$66)*'[2]Stages'!$H$67+'[2]Stages'!$E$66,IF(D214&lt;=307.2,(D214-'[2]Stages'!$C$67)*'[2]Stages'!$H$68+'[2]Stages'!$E$67,IF(D214&lt;=311.7,(D214-'[2]Stages'!$C$68)*'[2]Stages'!$H$69+'[2]Stages'!$E$68,IF(D214&lt;=318.1,(D214-'[2]Stages'!$C$69)*'[2]Stages'!$H$70+'[2]Stages'!$E$69,IF(D214&lt;=328.3,(D214-'[2]Stages'!$C$70)*'[2]Stages'!$H$71+'[2]Stages'!$E$70,IF(D214&lt;=345.3,(D214-'[2]Stages'!$C$71)*'[2]Stages'!$H$72+'[2]Stages'!$E$71,IF(D214&lt;=359.2,(D214-'[2]Stages'!$C$72)*'[2]Stages'!$H$73+'[2]Stages'!$E$72)))))))</f>
        <v>301.05727272727273</v>
      </c>
      <c r="G214" s="114" t="s">
        <v>513</v>
      </c>
      <c r="H214" s="114" t="s">
        <v>514</v>
      </c>
      <c r="I214" s="114"/>
      <c r="J214" s="114"/>
      <c r="K214" s="114" t="s">
        <v>537</v>
      </c>
      <c r="L214" s="114" t="s">
        <v>538</v>
      </c>
      <c r="M214" s="114"/>
      <c r="N214" s="114"/>
      <c r="O214" s="114"/>
      <c r="P214" s="114"/>
      <c r="Q214" s="114" t="s">
        <v>517</v>
      </c>
      <c r="R214" s="114" t="s">
        <v>518</v>
      </c>
      <c r="S214" s="114"/>
      <c r="T214" s="114"/>
      <c r="U214" s="114"/>
      <c r="V214" s="165"/>
      <c r="W214" s="114" t="s">
        <v>544</v>
      </c>
      <c r="X214" s="114"/>
      <c r="Y214" s="114"/>
      <c r="Z214" s="114"/>
      <c r="AA214" s="114"/>
      <c r="AB214" s="18">
        <v>22.4</v>
      </c>
      <c r="AC214" s="165">
        <v>19.7</v>
      </c>
      <c r="AD214" s="165"/>
      <c r="AE214" s="165">
        <v>19.7</v>
      </c>
      <c r="AF214" s="165"/>
      <c r="AG214" s="165">
        <v>19.7</v>
      </c>
      <c r="AH214" s="146">
        <f t="shared" si="2"/>
        <v>19.900000000000002</v>
      </c>
      <c r="AI214" s="165"/>
      <c r="AJ214" s="165"/>
      <c r="AK214" s="114"/>
      <c r="AL214" s="114"/>
      <c r="AM214" s="114" t="s">
        <v>519</v>
      </c>
      <c r="AN214" s="114" t="s">
        <v>212</v>
      </c>
      <c r="AO214" s="116">
        <v>34</v>
      </c>
      <c r="AP214" s="114">
        <v>4</v>
      </c>
      <c r="AQ214" s="116">
        <v>277</v>
      </c>
      <c r="AR214" s="116">
        <v>280</v>
      </c>
      <c r="AS214" s="116">
        <v>2006</v>
      </c>
      <c r="AT214" s="114"/>
      <c r="AU214" s="114"/>
      <c r="AV214" s="114"/>
      <c r="AW214" s="114" t="s">
        <v>520</v>
      </c>
      <c r="AX214" s="117">
        <v>301.5</v>
      </c>
      <c r="AY214" s="167">
        <v>20.8</v>
      </c>
      <c r="AZ214" s="168"/>
      <c r="BA214" s="115"/>
      <c r="BB214" s="115"/>
      <c r="BC214" s="127"/>
      <c r="BD214" s="114"/>
      <c r="BK214" s="175"/>
      <c r="BL214" s="176"/>
      <c r="BM214" s="176"/>
      <c r="BN214" s="176"/>
      <c r="BO214" s="176"/>
      <c r="BP214" s="177"/>
      <c r="BQ214" s="177"/>
      <c r="BR214" s="114"/>
    </row>
    <row r="215" spans="1:70" ht="12" customHeight="1">
      <c r="A215" s="123" t="s">
        <v>545</v>
      </c>
      <c r="B215" s="116"/>
      <c r="C215" s="114"/>
      <c r="D215" s="124">
        <v>301</v>
      </c>
      <c r="E215" s="125" t="s">
        <v>276</v>
      </c>
      <c r="F215" s="64">
        <f>IF(D215&lt;=303.4,(D215-'[2]Stages'!$C$66)*'[2]Stages'!$H$67+'[2]Stages'!$E$66,IF(D215&lt;=307.2,(D215-'[2]Stages'!$C$67)*'[2]Stages'!$H$68+'[2]Stages'!$E$67,IF(D215&lt;=311.7,(D215-'[2]Stages'!$C$68)*'[2]Stages'!$H$69+'[2]Stages'!$E$68,IF(D215&lt;=318.1,(D215-'[2]Stages'!$C$69)*'[2]Stages'!$H$70+'[2]Stages'!$E$69,IF(D215&lt;=328.3,(D215-'[2]Stages'!$C$70)*'[2]Stages'!$H$71+'[2]Stages'!$E$70,IF(D215&lt;=345.3,(D215-'[2]Stages'!$C$71)*'[2]Stages'!$H$72+'[2]Stages'!$E$71,IF(D215&lt;=359.2,(D215-'[2]Stages'!$C$72)*'[2]Stages'!$H$73+'[2]Stages'!$E$72)))))))</f>
        <v>301.05727272727273</v>
      </c>
      <c r="G215" s="114" t="s">
        <v>513</v>
      </c>
      <c r="H215" s="114" t="s">
        <v>514</v>
      </c>
      <c r="I215" s="114"/>
      <c r="J215" s="114"/>
      <c r="K215" s="114" t="s">
        <v>537</v>
      </c>
      <c r="L215" s="114" t="s">
        <v>538</v>
      </c>
      <c r="M215" s="114"/>
      <c r="N215" s="114"/>
      <c r="O215" s="114"/>
      <c r="P215" s="114"/>
      <c r="Q215" s="114" t="s">
        <v>517</v>
      </c>
      <c r="R215" s="114" t="s">
        <v>518</v>
      </c>
      <c r="S215" s="114"/>
      <c r="T215" s="114"/>
      <c r="U215" s="114"/>
      <c r="V215" s="165"/>
      <c r="W215" s="105" t="s">
        <v>477</v>
      </c>
      <c r="X215" s="114"/>
      <c r="Y215" s="114"/>
      <c r="Z215" s="114"/>
      <c r="AA215" s="114"/>
      <c r="AB215" s="18">
        <v>22.4</v>
      </c>
      <c r="AC215" s="165">
        <v>19.8</v>
      </c>
      <c r="AD215" s="165"/>
      <c r="AE215" s="165">
        <v>19.8</v>
      </c>
      <c r="AF215" s="165"/>
      <c r="AG215" s="165">
        <v>19.8</v>
      </c>
      <c r="AH215" s="146">
        <f aca="true" t="shared" si="3" ref="AH215:AH278">AG215+(22.6-AB215)</f>
        <v>20.000000000000004</v>
      </c>
      <c r="AI215" s="165"/>
      <c r="AJ215" s="165"/>
      <c r="AK215" s="114"/>
      <c r="AL215" s="114"/>
      <c r="AM215" s="114" t="s">
        <v>519</v>
      </c>
      <c r="AN215" s="114" t="s">
        <v>212</v>
      </c>
      <c r="AO215" s="116">
        <v>34</v>
      </c>
      <c r="AP215" s="114">
        <v>4</v>
      </c>
      <c r="AQ215" s="116">
        <v>277</v>
      </c>
      <c r="AR215" s="116">
        <v>280</v>
      </c>
      <c r="AS215" s="116">
        <v>2006</v>
      </c>
      <c r="AT215" s="114"/>
      <c r="AU215" s="114"/>
      <c r="AV215" s="114"/>
      <c r="AW215" s="114" t="s">
        <v>520</v>
      </c>
      <c r="AX215" s="117">
        <v>301.5</v>
      </c>
      <c r="AY215" s="167">
        <v>21.2</v>
      </c>
      <c r="AZ215" s="168"/>
      <c r="BA215" s="115"/>
      <c r="BB215" s="115"/>
      <c r="BC215" s="127"/>
      <c r="BD215" s="114"/>
      <c r="BK215" s="175"/>
      <c r="BL215" s="176"/>
      <c r="BM215" s="176"/>
      <c r="BN215" s="176"/>
      <c r="BO215" s="176"/>
      <c r="BP215" s="177"/>
      <c r="BQ215" s="177"/>
      <c r="BR215" s="114"/>
    </row>
    <row r="216" spans="1:70" ht="12" customHeight="1">
      <c r="A216" s="123" t="s">
        <v>546</v>
      </c>
      <c r="B216" s="116"/>
      <c r="C216" s="114"/>
      <c r="D216" s="124">
        <v>301</v>
      </c>
      <c r="E216" s="125" t="s">
        <v>276</v>
      </c>
      <c r="F216" s="64">
        <f>IF(D216&lt;=303.4,(D216-'[2]Stages'!$C$66)*'[2]Stages'!$H$67+'[2]Stages'!$E$66,IF(D216&lt;=307.2,(D216-'[2]Stages'!$C$67)*'[2]Stages'!$H$68+'[2]Stages'!$E$67,IF(D216&lt;=311.7,(D216-'[2]Stages'!$C$68)*'[2]Stages'!$H$69+'[2]Stages'!$E$68,IF(D216&lt;=318.1,(D216-'[2]Stages'!$C$69)*'[2]Stages'!$H$70+'[2]Stages'!$E$69,IF(D216&lt;=328.3,(D216-'[2]Stages'!$C$70)*'[2]Stages'!$H$71+'[2]Stages'!$E$70,IF(D216&lt;=345.3,(D216-'[2]Stages'!$C$71)*'[2]Stages'!$H$72+'[2]Stages'!$E$71,IF(D216&lt;=359.2,(D216-'[2]Stages'!$C$72)*'[2]Stages'!$H$73+'[2]Stages'!$E$72)))))))</f>
        <v>301.05727272727273</v>
      </c>
      <c r="G216" s="114" t="s">
        <v>513</v>
      </c>
      <c r="H216" s="114" t="s">
        <v>514</v>
      </c>
      <c r="I216" s="114"/>
      <c r="J216" s="114"/>
      <c r="K216" s="114" t="s">
        <v>537</v>
      </c>
      <c r="L216" s="114" t="s">
        <v>538</v>
      </c>
      <c r="M216" s="114"/>
      <c r="N216" s="114"/>
      <c r="O216" s="114"/>
      <c r="P216" s="114"/>
      <c r="Q216" s="114" t="s">
        <v>517</v>
      </c>
      <c r="R216" s="114" t="s">
        <v>547</v>
      </c>
      <c r="S216" s="114"/>
      <c r="T216" s="114"/>
      <c r="U216" s="114"/>
      <c r="V216" s="165"/>
      <c r="W216" s="105" t="s">
        <v>477</v>
      </c>
      <c r="X216" s="114"/>
      <c r="Y216" s="114"/>
      <c r="Z216" s="114"/>
      <c r="AA216" s="114"/>
      <c r="AB216" s="18">
        <v>22.4</v>
      </c>
      <c r="AC216" s="165">
        <v>19.9</v>
      </c>
      <c r="AD216" s="165"/>
      <c r="AE216" s="165">
        <v>19.9</v>
      </c>
      <c r="AF216" s="165"/>
      <c r="AG216" s="165">
        <v>19.9</v>
      </c>
      <c r="AH216" s="146">
        <f t="shared" si="3"/>
        <v>20.1</v>
      </c>
      <c r="AI216" s="165"/>
      <c r="AJ216" s="165"/>
      <c r="AK216" s="114"/>
      <c r="AL216" s="114"/>
      <c r="AM216" s="114" t="s">
        <v>519</v>
      </c>
      <c r="AN216" s="114" t="s">
        <v>212</v>
      </c>
      <c r="AO216" s="116">
        <v>34</v>
      </c>
      <c r="AP216" s="114">
        <v>4</v>
      </c>
      <c r="AQ216" s="116">
        <v>277</v>
      </c>
      <c r="AR216" s="116">
        <v>280</v>
      </c>
      <c r="AS216" s="116">
        <v>2006</v>
      </c>
      <c r="AT216" s="114"/>
      <c r="AU216" s="114"/>
      <c r="AV216" s="114"/>
      <c r="AW216" s="114" t="s">
        <v>520</v>
      </c>
      <c r="AX216" s="117">
        <v>301</v>
      </c>
      <c r="AY216" s="167">
        <v>20.5</v>
      </c>
      <c r="AZ216" s="168"/>
      <c r="BA216" s="115"/>
      <c r="BB216" s="115"/>
      <c r="BC216" s="127"/>
      <c r="BD216" s="114"/>
      <c r="BJ216" s="110"/>
      <c r="BP216" s="114"/>
      <c r="BQ216" s="114"/>
      <c r="BR216" s="114"/>
    </row>
    <row r="217" spans="1:70" ht="12" customHeight="1">
      <c r="A217" s="123" t="s">
        <v>548</v>
      </c>
      <c r="B217" s="116"/>
      <c r="C217" s="114"/>
      <c r="D217" s="124">
        <v>301</v>
      </c>
      <c r="E217" s="125" t="s">
        <v>276</v>
      </c>
      <c r="F217" s="64">
        <f>IF(D217&lt;=303.4,(D217-'[2]Stages'!$C$66)*'[2]Stages'!$H$67+'[2]Stages'!$E$66,IF(D217&lt;=307.2,(D217-'[2]Stages'!$C$67)*'[2]Stages'!$H$68+'[2]Stages'!$E$67,IF(D217&lt;=311.7,(D217-'[2]Stages'!$C$68)*'[2]Stages'!$H$69+'[2]Stages'!$E$68,IF(D217&lt;=318.1,(D217-'[2]Stages'!$C$69)*'[2]Stages'!$H$70+'[2]Stages'!$E$69,IF(D217&lt;=328.3,(D217-'[2]Stages'!$C$70)*'[2]Stages'!$H$71+'[2]Stages'!$E$70,IF(D217&lt;=345.3,(D217-'[2]Stages'!$C$71)*'[2]Stages'!$H$72+'[2]Stages'!$E$71,IF(D217&lt;=359.2,(D217-'[2]Stages'!$C$72)*'[2]Stages'!$H$73+'[2]Stages'!$E$72)))))))</f>
        <v>301.05727272727273</v>
      </c>
      <c r="G217" s="114" t="s">
        <v>513</v>
      </c>
      <c r="H217" s="114" t="s">
        <v>514</v>
      </c>
      <c r="I217" s="114"/>
      <c r="J217" s="114"/>
      <c r="K217" s="114" t="s">
        <v>537</v>
      </c>
      <c r="L217" s="114" t="s">
        <v>538</v>
      </c>
      <c r="M217" s="114"/>
      <c r="N217" s="114"/>
      <c r="O217" s="114"/>
      <c r="P217" s="114"/>
      <c r="Q217" s="114" t="s">
        <v>517</v>
      </c>
      <c r="R217" s="114" t="s">
        <v>518</v>
      </c>
      <c r="S217" s="114"/>
      <c r="T217" s="114"/>
      <c r="U217" s="114"/>
      <c r="V217" s="165"/>
      <c r="W217" s="105" t="s">
        <v>477</v>
      </c>
      <c r="X217" s="114"/>
      <c r="Y217" s="114"/>
      <c r="Z217" s="114"/>
      <c r="AA217" s="114"/>
      <c r="AB217" s="18">
        <v>22.4</v>
      </c>
      <c r="AC217" s="165">
        <v>19.9</v>
      </c>
      <c r="AD217" s="165"/>
      <c r="AE217" s="165">
        <v>19.9</v>
      </c>
      <c r="AF217" s="165"/>
      <c r="AG217" s="165">
        <v>19.9</v>
      </c>
      <c r="AH217" s="146">
        <f t="shared" si="3"/>
        <v>20.1</v>
      </c>
      <c r="AI217" s="165"/>
      <c r="AJ217" s="165"/>
      <c r="AK217" s="114"/>
      <c r="AL217" s="114"/>
      <c r="AM217" s="114" t="s">
        <v>519</v>
      </c>
      <c r="AN217" s="114" t="s">
        <v>212</v>
      </c>
      <c r="AO217" s="116">
        <v>34</v>
      </c>
      <c r="AP217" s="114">
        <v>4</v>
      </c>
      <c r="AQ217" s="116">
        <v>277</v>
      </c>
      <c r="AR217" s="116">
        <v>280</v>
      </c>
      <c r="AS217" s="116">
        <v>2006</v>
      </c>
      <c r="AT217" s="114"/>
      <c r="AU217" s="114"/>
      <c r="AV217" s="114"/>
      <c r="AW217" s="114" t="s">
        <v>520</v>
      </c>
      <c r="AX217" s="117">
        <v>301.5</v>
      </c>
      <c r="AY217" s="167">
        <v>19.9</v>
      </c>
      <c r="AZ217" s="168"/>
      <c r="BA217" s="115"/>
      <c r="BB217" s="115"/>
      <c r="BC217" s="127"/>
      <c r="BD217" s="114"/>
      <c r="BJ217" s="110"/>
      <c r="BK217" s="175"/>
      <c r="BL217" s="176"/>
      <c r="BM217" s="176"/>
      <c r="BN217" s="176"/>
      <c r="BO217" s="176"/>
      <c r="BP217" s="177"/>
      <c r="BQ217" s="177"/>
      <c r="BR217" s="114"/>
    </row>
    <row r="218" spans="1:70" ht="12" customHeight="1">
      <c r="A218" s="123" t="s">
        <v>549</v>
      </c>
      <c r="B218" s="116"/>
      <c r="C218" s="114"/>
      <c r="D218" s="124">
        <v>301</v>
      </c>
      <c r="E218" s="125" t="s">
        <v>276</v>
      </c>
      <c r="F218" s="64">
        <f>IF(D218&lt;=303.4,(D218-'[2]Stages'!$C$66)*'[2]Stages'!$H$67+'[2]Stages'!$E$66,IF(D218&lt;=307.2,(D218-'[2]Stages'!$C$67)*'[2]Stages'!$H$68+'[2]Stages'!$E$67,IF(D218&lt;=311.7,(D218-'[2]Stages'!$C$68)*'[2]Stages'!$H$69+'[2]Stages'!$E$68,IF(D218&lt;=318.1,(D218-'[2]Stages'!$C$69)*'[2]Stages'!$H$70+'[2]Stages'!$E$69,IF(D218&lt;=328.3,(D218-'[2]Stages'!$C$70)*'[2]Stages'!$H$71+'[2]Stages'!$E$70,IF(D218&lt;=345.3,(D218-'[2]Stages'!$C$71)*'[2]Stages'!$H$72+'[2]Stages'!$E$71,IF(D218&lt;=359.2,(D218-'[2]Stages'!$C$72)*'[2]Stages'!$H$73+'[2]Stages'!$E$72)))))))</f>
        <v>301.05727272727273</v>
      </c>
      <c r="G218" s="114" t="s">
        <v>513</v>
      </c>
      <c r="H218" s="114" t="s">
        <v>514</v>
      </c>
      <c r="I218" s="114"/>
      <c r="J218" s="114"/>
      <c r="K218" s="114" t="s">
        <v>537</v>
      </c>
      <c r="L218" s="114" t="s">
        <v>538</v>
      </c>
      <c r="M218" s="114"/>
      <c r="N218" s="114"/>
      <c r="O218" s="114"/>
      <c r="P218" s="114"/>
      <c r="Q218" s="114" t="s">
        <v>517</v>
      </c>
      <c r="R218" s="114" t="s">
        <v>518</v>
      </c>
      <c r="S218" s="114"/>
      <c r="T218" s="114"/>
      <c r="U218" s="114"/>
      <c r="V218" s="165"/>
      <c r="W218" s="114" t="s">
        <v>550</v>
      </c>
      <c r="X218" s="114"/>
      <c r="Y218" s="114"/>
      <c r="Z218" s="114"/>
      <c r="AA218" s="114"/>
      <c r="AB218" s="18">
        <v>22.4</v>
      </c>
      <c r="AC218" s="165">
        <v>20</v>
      </c>
      <c r="AD218" s="165"/>
      <c r="AE218" s="165">
        <v>20</v>
      </c>
      <c r="AF218" s="165"/>
      <c r="AG218" s="165">
        <v>20</v>
      </c>
      <c r="AH218" s="146">
        <f t="shared" si="3"/>
        <v>20.200000000000003</v>
      </c>
      <c r="AI218" s="165"/>
      <c r="AJ218" s="165"/>
      <c r="AK218" s="114"/>
      <c r="AL218" s="114"/>
      <c r="AM218" s="114" t="s">
        <v>519</v>
      </c>
      <c r="AN218" s="114" t="s">
        <v>212</v>
      </c>
      <c r="AO218" s="116">
        <v>34</v>
      </c>
      <c r="AP218" s="114">
        <v>4</v>
      </c>
      <c r="AQ218" s="116">
        <v>277</v>
      </c>
      <c r="AR218" s="116">
        <v>280</v>
      </c>
      <c r="AS218" s="116">
        <v>2006</v>
      </c>
      <c r="AT218" s="114"/>
      <c r="AU218" s="114"/>
      <c r="AV218" s="114"/>
      <c r="AW218" s="114" t="s">
        <v>520</v>
      </c>
      <c r="AX218" s="117">
        <v>301</v>
      </c>
      <c r="AY218" s="167">
        <v>20.1</v>
      </c>
      <c r="AZ218" s="168"/>
      <c r="BA218" s="115"/>
      <c r="BB218" s="115"/>
      <c r="BC218" s="127"/>
      <c r="BD218" s="114"/>
      <c r="BJ218" s="110"/>
      <c r="BK218" s="175"/>
      <c r="BL218" s="176"/>
      <c r="BM218" s="176"/>
      <c r="BN218" s="176"/>
      <c r="BO218" s="176"/>
      <c r="BP218" s="177"/>
      <c r="BQ218" s="177"/>
      <c r="BR218" s="114"/>
    </row>
    <row r="219" spans="1:70" ht="12" customHeight="1">
      <c r="A219" s="123" t="s">
        <v>551</v>
      </c>
      <c r="B219" s="116"/>
      <c r="C219" s="114"/>
      <c r="D219" s="124">
        <v>301</v>
      </c>
      <c r="E219" s="125" t="s">
        <v>276</v>
      </c>
      <c r="F219" s="64">
        <f>IF(D219&lt;=303.4,(D219-'[2]Stages'!$C$66)*'[2]Stages'!$H$67+'[2]Stages'!$E$66,IF(D219&lt;=307.2,(D219-'[2]Stages'!$C$67)*'[2]Stages'!$H$68+'[2]Stages'!$E$67,IF(D219&lt;=311.7,(D219-'[2]Stages'!$C$68)*'[2]Stages'!$H$69+'[2]Stages'!$E$68,IF(D219&lt;=318.1,(D219-'[2]Stages'!$C$69)*'[2]Stages'!$H$70+'[2]Stages'!$E$69,IF(D219&lt;=328.3,(D219-'[2]Stages'!$C$70)*'[2]Stages'!$H$71+'[2]Stages'!$E$70,IF(D219&lt;=345.3,(D219-'[2]Stages'!$C$71)*'[2]Stages'!$H$72+'[2]Stages'!$E$71,IF(D219&lt;=359.2,(D219-'[2]Stages'!$C$72)*'[2]Stages'!$H$73+'[2]Stages'!$E$72)))))))</f>
        <v>301.05727272727273</v>
      </c>
      <c r="G219" s="114" t="s">
        <v>513</v>
      </c>
      <c r="H219" s="114" t="s">
        <v>514</v>
      </c>
      <c r="I219" s="114"/>
      <c r="J219" s="114"/>
      <c r="K219" s="114" t="s">
        <v>537</v>
      </c>
      <c r="L219" s="114" t="s">
        <v>538</v>
      </c>
      <c r="M219" s="114"/>
      <c r="N219" s="114"/>
      <c r="O219" s="114"/>
      <c r="P219" s="114"/>
      <c r="Q219" s="114" t="s">
        <v>517</v>
      </c>
      <c r="R219" s="114" t="s">
        <v>518</v>
      </c>
      <c r="S219" s="114"/>
      <c r="T219" s="114"/>
      <c r="U219" s="114"/>
      <c r="V219" s="165"/>
      <c r="W219" s="114" t="s">
        <v>544</v>
      </c>
      <c r="X219" s="114"/>
      <c r="Y219" s="114"/>
      <c r="Z219" s="114"/>
      <c r="AA219" s="114"/>
      <c r="AB219" s="18">
        <v>22.4</v>
      </c>
      <c r="AC219" s="165">
        <v>20</v>
      </c>
      <c r="AD219" s="165"/>
      <c r="AE219" s="165">
        <v>20</v>
      </c>
      <c r="AF219" s="165"/>
      <c r="AG219" s="165">
        <v>20</v>
      </c>
      <c r="AH219" s="146">
        <f t="shared" si="3"/>
        <v>20.200000000000003</v>
      </c>
      <c r="AI219" s="165"/>
      <c r="AJ219" s="165"/>
      <c r="AK219" s="114"/>
      <c r="AL219" s="114"/>
      <c r="AM219" s="114" t="s">
        <v>519</v>
      </c>
      <c r="AN219" s="114" t="s">
        <v>212</v>
      </c>
      <c r="AO219" s="116">
        <v>34</v>
      </c>
      <c r="AP219" s="114">
        <v>4</v>
      </c>
      <c r="AQ219" s="116">
        <v>277</v>
      </c>
      <c r="AR219" s="116">
        <v>280</v>
      </c>
      <c r="AS219" s="116">
        <v>2006</v>
      </c>
      <c r="AT219" s="114"/>
      <c r="AU219" s="114"/>
      <c r="AV219" s="114"/>
      <c r="AW219" s="114" t="s">
        <v>520</v>
      </c>
      <c r="AX219" s="117">
        <v>301</v>
      </c>
      <c r="AY219" s="167">
        <v>20.7</v>
      </c>
      <c r="AZ219" s="168"/>
      <c r="BA219" s="115"/>
      <c r="BB219" s="115"/>
      <c r="BC219" s="127"/>
      <c r="BD219" s="114"/>
      <c r="BJ219" s="114"/>
      <c r="BK219" s="175"/>
      <c r="BL219" s="176"/>
      <c r="BM219" s="176"/>
      <c r="BN219" s="176"/>
      <c r="BO219" s="176"/>
      <c r="BP219" s="177"/>
      <c r="BQ219" s="177"/>
      <c r="BR219" s="114"/>
    </row>
    <row r="220" spans="1:70" ht="12" customHeight="1">
      <c r="A220" s="123" t="s">
        <v>552</v>
      </c>
      <c r="B220" s="116"/>
      <c r="C220" s="114"/>
      <c r="D220" s="124">
        <v>301</v>
      </c>
      <c r="E220" s="125" t="s">
        <v>276</v>
      </c>
      <c r="F220" s="64">
        <f>IF(D220&lt;=303.4,(D220-'[2]Stages'!$C$66)*'[2]Stages'!$H$67+'[2]Stages'!$E$66,IF(D220&lt;=307.2,(D220-'[2]Stages'!$C$67)*'[2]Stages'!$H$68+'[2]Stages'!$E$67,IF(D220&lt;=311.7,(D220-'[2]Stages'!$C$68)*'[2]Stages'!$H$69+'[2]Stages'!$E$68,IF(D220&lt;=318.1,(D220-'[2]Stages'!$C$69)*'[2]Stages'!$H$70+'[2]Stages'!$E$69,IF(D220&lt;=328.3,(D220-'[2]Stages'!$C$70)*'[2]Stages'!$H$71+'[2]Stages'!$E$70,IF(D220&lt;=345.3,(D220-'[2]Stages'!$C$71)*'[2]Stages'!$H$72+'[2]Stages'!$E$71,IF(D220&lt;=359.2,(D220-'[2]Stages'!$C$72)*'[2]Stages'!$H$73+'[2]Stages'!$E$72)))))))</f>
        <v>301.05727272727273</v>
      </c>
      <c r="G220" s="114" t="s">
        <v>513</v>
      </c>
      <c r="H220" s="114" t="s">
        <v>514</v>
      </c>
      <c r="I220" s="114"/>
      <c r="J220" s="114"/>
      <c r="K220" s="114" t="s">
        <v>537</v>
      </c>
      <c r="L220" s="114" t="s">
        <v>538</v>
      </c>
      <c r="M220" s="114"/>
      <c r="N220" s="114"/>
      <c r="O220" s="114"/>
      <c r="P220" s="114"/>
      <c r="Q220" s="114" t="s">
        <v>517</v>
      </c>
      <c r="R220" s="114" t="s">
        <v>518</v>
      </c>
      <c r="S220" s="114"/>
      <c r="T220" s="114"/>
      <c r="U220" s="114"/>
      <c r="V220" s="165"/>
      <c r="W220" s="105" t="s">
        <v>477</v>
      </c>
      <c r="X220" s="114"/>
      <c r="Y220" s="114"/>
      <c r="Z220" s="114"/>
      <c r="AA220" s="114"/>
      <c r="AB220" s="18">
        <v>22.4</v>
      </c>
      <c r="AC220" s="165">
        <v>20.1</v>
      </c>
      <c r="AD220" s="165"/>
      <c r="AE220" s="165">
        <v>20.1</v>
      </c>
      <c r="AF220" s="165"/>
      <c r="AG220" s="165">
        <v>20.1</v>
      </c>
      <c r="AH220" s="146">
        <f t="shared" si="3"/>
        <v>20.300000000000004</v>
      </c>
      <c r="AI220" s="165"/>
      <c r="AJ220" s="165"/>
      <c r="AK220" s="114"/>
      <c r="AL220" s="114"/>
      <c r="AM220" s="114" t="s">
        <v>519</v>
      </c>
      <c r="AN220" s="114" t="s">
        <v>212</v>
      </c>
      <c r="AO220" s="116">
        <v>34</v>
      </c>
      <c r="AP220" s="114">
        <v>4</v>
      </c>
      <c r="AQ220" s="116">
        <v>277</v>
      </c>
      <c r="AR220" s="116">
        <v>280</v>
      </c>
      <c r="AS220" s="116">
        <v>2006</v>
      </c>
      <c r="AT220" s="114"/>
      <c r="AU220" s="114"/>
      <c r="AV220" s="114"/>
      <c r="AW220" s="114" t="s">
        <v>520</v>
      </c>
      <c r="AX220" s="117">
        <v>301</v>
      </c>
      <c r="AY220" s="167">
        <v>20.9</v>
      </c>
      <c r="AZ220" s="168"/>
      <c r="BA220" s="115"/>
      <c r="BB220" s="115"/>
      <c r="BC220" s="127"/>
      <c r="BD220" s="114"/>
      <c r="BJ220" s="110"/>
      <c r="BK220" s="175"/>
      <c r="BL220" s="176"/>
      <c r="BM220" s="176"/>
      <c r="BN220" s="176"/>
      <c r="BO220" s="176"/>
      <c r="BP220" s="177"/>
      <c r="BQ220" s="177"/>
      <c r="BR220" s="114"/>
    </row>
    <row r="221" spans="1:70" ht="12" customHeight="1">
      <c r="A221" s="123" t="s">
        <v>553</v>
      </c>
      <c r="B221" s="116"/>
      <c r="C221" s="114"/>
      <c r="D221" s="124">
        <v>301</v>
      </c>
      <c r="E221" s="125" t="s">
        <v>276</v>
      </c>
      <c r="F221" s="64">
        <f>IF(D221&lt;=303.4,(D221-'[2]Stages'!$C$66)*'[2]Stages'!$H$67+'[2]Stages'!$E$66,IF(D221&lt;=307.2,(D221-'[2]Stages'!$C$67)*'[2]Stages'!$H$68+'[2]Stages'!$E$67,IF(D221&lt;=311.7,(D221-'[2]Stages'!$C$68)*'[2]Stages'!$H$69+'[2]Stages'!$E$68,IF(D221&lt;=318.1,(D221-'[2]Stages'!$C$69)*'[2]Stages'!$H$70+'[2]Stages'!$E$69,IF(D221&lt;=328.3,(D221-'[2]Stages'!$C$70)*'[2]Stages'!$H$71+'[2]Stages'!$E$70,IF(D221&lt;=345.3,(D221-'[2]Stages'!$C$71)*'[2]Stages'!$H$72+'[2]Stages'!$E$71,IF(D221&lt;=359.2,(D221-'[2]Stages'!$C$72)*'[2]Stages'!$H$73+'[2]Stages'!$E$72)))))))</f>
        <v>301.05727272727273</v>
      </c>
      <c r="G221" s="114" t="s">
        <v>513</v>
      </c>
      <c r="H221" s="114" t="s">
        <v>514</v>
      </c>
      <c r="I221" s="114"/>
      <c r="J221" s="114"/>
      <c r="K221" s="114" t="s">
        <v>537</v>
      </c>
      <c r="L221" s="114" t="s">
        <v>538</v>
      </c>
      <c r="M221" s="114"/>
      <c r="N221" s="114"/>
      <c r="O221" s="114"/>
      <c r="P221" s="114"/>
      <c r="Q221" s="114" t="s">
        <v>517</v>
      </c>
      <c r="R221" s="114" t="s">
        <v>518</v>
      </c>
      <c r="S221" s="114"/>
      <c r="T221" s="114"/>
      <c r="U221" s="114"/>
      <c r="V221" s="165"/>
      <c r="W221" s="114" t="s">
        <v>550</v>
      </c>
      <c r="X221" s="114"/>
      <c r="Y221" s="114"/>
      <c r="Z221" s="114"/>
      <c r="AA221" s="114"/>
      <c r="AB221" s="18">
        <v>22.4</v>
      </c>
      <c r="AC221" s="165">
        <v>20.1</v>
      </c>
      <c r="AD221" s="165"/>
      <c r="AE221" s="165">
        <v>20.1</v>
      </c>
      <c r="AF221" s="165"/>
      <c r="AG221" s="165">
        <v>20.1</v>
      </c>
      <c r="AH221" s="146">
        <f t="shared" si="3"/>
        <v>20.300000000000004</v>
      </c>
      <c r="AI221" s="165"/>
      <c r="AJ221" s="165"/>
      <c r="AK221" s="114"/>
      <c r="AL221" s="114"/>
      <c r="AM221" s="114" t="s">
        <v>519</v>
      </c>
      <c r="AN221" s="114" t="s">
        <v>212</v>
      </c>
      <c r="AO221" s="116">
        <v>34</v>
      </c>
      <c r="AP221" s="114">
        <v>4</v>
      </c>
      <c r="AQ221" s="116">
        <v>277</v>
      </c>
      <c r="AR221" s="116">
        <v>280</v>
      </c>
      <c r="AS221" s="116">
        <v>2006</v>
      </c>
      <c r="AT221" s="114"/>
      <c r="AU221" s="114"/>
      <c r="AV221" s="114"/>
      <c r="AW221" s="114" t="s">
        <v>520</v>
      </c>
      <c r="AX221" s="117">
        <v>301.5</v>
      </c>
      <c r="AY221" s="167">
        <v>19.9</v>
      </c>
      <c r="AZ221" s="168"/>
      <c r="BA221" s="115"/>
      <c r="BB221" s="115"/>
      <c r="BC221" s="127"/>
      <c r="BD221" s="114"/>
      <c r="BJ221" s="110"/>
      <c r="BK221" s="175"/>
      <c r="BL221" s="176"/>
      <c r="BM221" s="176"/>
      <c r="BN221" s="176"/>
      <c r="BO221" s="176"/>
      <c r="BP221" s="177"/>
      <c r="BQ221" s="177"/>
      <c r="BR221" s="114"/>
    </row>
    <row r="222" spans="1:70" ht="12" customHeight="1">
      <c r="A222" s="123" t="s">
        <v>554</v>
      </c>
      <c r="B222" s="116"/>
      <c r="C222" s="114"/>
      <c r="D222" s="124">
        <v>301</v>
      </c>
      <c r="E222" s="125" t="s">
        <v>276</v>
      </c>
      <c r="F222" s="64">
        <f>IF(D222&lt;=303.4,(D222-'[2]Stages'!$C$66)*'[2]Stages'!$H$67+'[2]Stages'!$E$66,IF(D222&lt;=307.2,(D222-'[2]Stages'!$C$67)*'[2]Stages'!$H$68+'[2]Stages'!$E$67,IF(D222&lt;=311.7,(D222-'[2]Stages'!$C$68)*'[2]Stages'!$H$69+'[2]Stages'!$E$68,IF(D222&lt;=318.1,(D222-'[2]Stages'!$C$69)*'[2]Stages'!$H$70+'[2]Stages'!$E$69,IF(D222&lt;=328.3,(D222-'[2]Stages'!$C$70)*'[2]Stages'!$H$71+'[2]Stages'!$E$70,IF(D222&lt;=345.3,(D222-'[2]Stages'!$C$71)*'[2]Stages'!$H$72+'[2]Stages'!$E$71,IF(D222&lt;=359.2,(D222-'[2]Stages'!$C$72)*'[2]Stages'!$H$73+'[2]Stages'!$E$72)))))))</f>
        <v>301.05727272727273</v>
      </c>
      <c r="G222" s="114" t="s">
        <v>513</v>
      </c>
      <c r="H222" s="114" t="s">
        <v>514</v>
      </c>
      <c r="I222" s="114"/>
      <c r="J222" s="114"/>
      <c r="K222" s="114" t="s">
        <v>537</v>
      </c>
      <c r="L222" s="114" t="s">
        <v>538</v>
      </c>
      <c r="M222" s="114"/>
      <c r="N222" s="114"/>
      <c r="O222" s="114"/>
      <c r="P222" s="114"/>
      <c r="Q222" s="114" t="s">
        <v>517</v>
      </c>
      <c r="R222" s="114" t="s">
        <v>555</v>
      </c>
      <c r="S222" s="114"/>
      <c r="T222" s="114"/>
      <c r="U222" s="114"/>
      <c r="V222" s="165"/>
      <c r="W222" s="105" t="s">
        <v>477</v>
      </c>
      <c r="X222" s="114"/>
      <c r="Y222" s="114"/>
      <c r="Z222" s="114"/>
      <c r="AA222" s="114"/>
      <c r="AB222" s="18">
        <v>22.4</v>
      </c>
      <c r="AC222" s="165">
        <v>20.1</v>
      </c>
      <c r="AD222" s="165"/>
      <c r="AE222" s="165">
        <v>20.1</v>
      </c>
      <c r="AF222" s="165"/>
      <c r="AG222" s="165">
        <v>20.1</v>
      </c>
      <c r="AH222" s="146">
        <f t="shared" si="3"/>
        <v>20.300000000000004</v>
      </c>
      <c r="AI222" s="165"/>
      <c r="AJ222" s="165"/>
      <c r="AK222" s="114"/>
      <c r="AL222" s="114"/>
      <c r="AM222" s="114" t="s">
        <v>519</v>
      </c>
      <c r="AN222" s="114" t="s">
        <v>212</v>
      </c>
      <c r="AO222" s="116">
        <v>34</v>
      </c>
      <c r="AP222" s="114">
        <v>4</v>
      </c>
      <c r="AQ222" s="116">
        <v>277</v>
      </c>
      <c r="AR222" s="116">
        <v>280</v>
      </c>
      <c r="AS222" s="116">
        <v>2006</v>
      </c>
      <c r="AT222" s="114"/>
      <c r="AU222" s="114"/>
      <c r="AV222" s="114"/>
      <c r="AW222" s="114" t="s">
        <v>520</v>
      </c>
      <c r="AX222" s="117">
        <v>301.5</v>
      </c>
      <c r="AY222" s="167">
        <v>21.3</v>
      </c>
      <c r="AZ222" s="168"/>
      <c r="BA222" s="115"/>
      <c r="BB222" s="115"/>
      <c r="BC222" s="127"/>
      <c r="BD222" s="114"/>
      <c r="BJ222" s="110"/>
      <c r="BK222" s="175"/>
      <c r="BL222" s="176"/>
      <c r="BM222" s="176"/>
      <c r="BN222" s="176"/>
      <c r="BO222" s="176"/>
      <c r="BP222" s="177"/>
      <c r="BQ222" s="177"/>
      <c r="BR222" s="114"/>
    </row>
    <row r="223" spans="1:70" ht="12" customHeight="1">
      <c r="A223" s="123" t="s">
        <v>556</v>
      </c>
      <c r="B223" s="116"/>
      <c r="C223" s="114"/>
      <c r="D223" s="124">
        <v>301</v>
      </c>
      <c r="E223" s="125" t="s">
        <v>276</v>
      </c>
      <c r="F223" s="64">
        <f>IF(D223&lt;=303.4,(D223-'[2]Stages'!$C$66)*'[2]Stages'!$H$67+'[2]Stages'!$E$66,IF(D223&lt;=307.2,(D223-'[2]Stages'!$C$67)*'[2]Stages'!$H$68+'[2]Stages'!$E$67,IF(D223&lt;=311.7,(D223-'[2]Stages'!$C$68)*'[2]Stages'!$H$69+'[2]Stages'!$E$68,IF(D223&lt;=318.1,(D223-'[2]Stages'!$C$69)*'[2]Stages'!$H$70+'[2]Stages'!$E$69,IF(D223&lt;=328.3,(D223-'[2]Stages'!$C$70)*'[2]Stages'!$H$71+'[2]Stages'!$E$70,IF(D223&lt;=345.3,(D223-'[2]Stages'!$C$71)*'[2]Stages'!$H$72+'[2]Stages'!$E$71,IF(D223&lt;=359.2,(D223-'[2]Stages'!$C$72)*'[2]Stages'!$H$73+'[2]Stages'!$E$72)))))))</f>
        <v>301.05727272727273</v>
      </c>
      <c r="G223" s="114" t="s">
        <v>513</v>
      </c>
      <c r="H223" s="114" t="s">
        <v>514</v>
      </c>
      <c r="I223" s="114"/>
      <c r="J223" s="114"/>
      <c r="K223" s="114" t="s">
        <v>537</v>
      </c>
      <c r="L223" s="114" t="s">
        <v>538</v>
      </c>
      <c r="M223" s="114"/>
      <c r="N223" s="114"/>
      <c r="O223" s="114"/>
      <c r="P223" s="114"/>
      <c r="Q223" s="114" t="s">
        <v>517</v>
      </c>
      <c r="R223" s="114" t="s">
        <v>555</v>
      </c>
      <c r="S223" s="114"/>
      <c r="T223" s="114"/>
      <c r="U223" s="114"/>
      <c r="V223" s="165"/>
      <c r="W223" s="105" t="s">
        <v>477</v>
      </c>
      <c r="X223" s="114"/>
      <c r="Y223" s="114"/>
      <c r="Z223" s="114"/>
      <c r="AA223" s="114"/>
      <c r="AB223" s="18">
        <v>22.4</v>
      </c>
      <c r="AC223" s="165">
        <v>20.1</v>
      </c>
      <c r="AD223" s="165"/>
      <c r="AE223" s="165">
        <v>20.1</v>
      </c>
      <c r="AF223" s="165"/>
      <c r="AG223" s="165">
        <v>20.1</v>
      </c>
      <c r="AH223" s="146">
        <f t="shared" si="3"/>
        <v>20.300000000000004</v>
      </c>
      <c r="AI223" s="165"/>
      <c r="AJ223" s="165"/>
      <c r="AK223" s="114"/>
      <c r="AL223" s="114"/>
      <c r="AM223" s="114" t="s">
        <v>519</v>
      </c>
      <c r="AN223" s="114" t="s">
        <v>212</v>
      </c>
      <c r="AO223" s="116">
        <v>34</v>
      </c>
      <c r="AP223" s="114">
        <v>4</v>
      </c>
      <c r="AQ223" s="116">
        <v>277</v>
      </c>
      <c r="AR223" s="116">
        <v>280</v>
      </c>
      <c r="AS223" s="116">
        <v>2006</v>
      </c>
      <c r="AT223" s="114"/>
      <c r="AU223" s="114"/>
      <c r="AV223" s="114"/>
      <c r="AW223" s="114" t="s">
        <v>520</v>
      </c>
      <c r="AX223" s="117">
        <v>301.5</v>
      </c>
      <c r="AY223" s="167">
        <v>19.9</v>
      </c>
      <c r="AZ223" s="168"/>
      <c r="BA223" s="115"/>
      <c r="BB223" s="115"/>
      <c r="BC223" s="127"/>
      <c r="BD223" s="114"/>
      <c r="BJ223" s="110"/>
      <c r="BK223" s="175"/>
      <c r="BL223" s="176"/>
      <c r="BM223" s="176"/>
      <c r="BN223" s="176"/>
      <c r="BO223" s="176"/>
      <c r="BP223" s="177"/>
      <c r="BQ223" s="177"/>
      <c r="BR223" s="114"/>
    </row>
    <row r="224" spans="1:70" ht="12" customHeight="1">
      <c r="A224" s="123" t="s">
        <v>557</v>
      </c>
      <c r="B224" s="116"/>
      <c r="C224" s="114"/>
      <c r="D224" s="124">
        <v>301</v>
      </c>
      <c r="E224" s="125" t="s">
        <v>276</v>
      </c>
      <c r="F224" s="64">
        <f>IF(D224&lt;=303.4,(D224-'[2]Stages'!$C$66)*'[2]Stages'!$H$67+'[2]Stages'!$E$66,IF(D224&lt;=307.2,(D224-'[2]Stages'!$C$67)*'[2]Stages'!$H$68+'[2]Stages'!$E$67,IF(D224&lt;=311.7,(D224-'[2]Stages'!$C$68)*'[2]Stages'!$H$69+'[2]Stages'!$E$68,IF(D224&lt;=318.1,(D224-'[2]Stages'!$C$69)*'[2]Stages'!$H$70+'[2]Stages'!$E$69,IF(D224&lt;=328.3,(D224-'[2]Stages'!$C$70)*'[2]Stages'!$H$71+'[2]Stages'!$E$70,IF(D224&lt;=345.3,(D224-'[2]Stages'!$C$71)*'[2]Stages'!$H$72+'[2]Stages'!$E$71,IF(D224&lt;=359.2,(D224-'[2]Stages'!$C$72)*'[2]Stages'!$H$73+'[2]Stages'!$E$72)))))))</f>
        <v>301.05727272727273</v>
      </c>
      <c r="G224" s="114" t="s">
        <v>513</v>
      </c>
      <c r="H224" s="114" t="s">
        <v>514</v>
      </c>
      <c r="I224" s="114"/>
      <c r="J224" s="114"/>
      <c r="K224" s="114" t="s">
        <v>537</v>
      </c>
      <c r="L224" s="114" t="s">
        <v>538</v>
      </c>
      <c r="M224" s="114"/>
      <c r="N224" s="114"/>
      <c r="O224" s="114"/>
      <c r="P224" s="114"/>
      <c r="Q224" s="114" t="s">
        <v>517</v>
      </c>
      <c r="R224" s="114" t="s">
        <v>555</v>
      </c>
      <c r="S224" s="114"/>
      <c r="T224" s="114"/>
      <c r="U224" s="114"/>
      <c r="V224" s="165"/>
      <c r="W224" s="105" t="s">
        <v>477</v>
      </c>
      <c r="X224" s="114"/>
      <c r="Y224" s="114"/>
      <c r="Z224" s="114"/>
      <c r="AA224" s="114"/>
      <c r="AB224" s="18">
        <v>22.4</v>
      </c>
      <c r="AC224" s="165">
        <v>20.1</v>
      </c>
      <c r="AD224" s="165"/>
      <c r="AE224" s="165">
        <v>20.1</v>
      </c>
      <c r="AF224" s="165"/>
      <c r="AG224" s="165">
        <v>20.1</v>
      </c>
      <c r="AH224" s="146">
        <f t="shared" si="3"/>
        <v>20.300000000000004</v>
      </c>
      <c r="AI224" s="165"/>
      <c r="AJ224" s="165"/>
      <c r="AK224" s="114"/>
      <c r="AL224" s="114"/>
      <c r="AM224" s="114" t="s">
        <v>519</v>
      </c>
      <c r="AN224" s="114" t="s">
        <v>212</v>
      </c>
      <c r="AO224" s="116">
        <v>34</v>
      </c>
      <c r="AP224" s="114">
        <v>4</v>
      </c>
      <c r="AQ224" s="116">
        <v>277</v>
      </c>
      <c r="AR224" s="116">
        <v>280</v>
      </c>
      <c r="AS224" s="116">
        <v>2006</v>
      </c>
      <c r="AT224" s="114"/>
      <c r="AU224" s="114"/>
      <c r="AV224" s="114"/>
      <c r="AW224" s="114" t="s">
        <v>520</v>
      </c>
      <c r="AX224" s="117">
        <v>301.7</v>
      </c>
      <c r="AY224" s="167">
        <v>19.9</v>
      </c>
      <c r="AZ224" s="168"/>
      <c r="BA224" s="115"/>
      <c r="BB224" s="115"/>
      <c r="BC224" s="127"/>
      <c r="BD224" s="114"/>
      <c r="BJ224" s="110"/>
      <c r="BK224" s="175"/>
      <c r="BL224" s="176"/>
      <c r="BM224" s="176"/>
      <c r="BN224" s="176"/>
      <c r="BO224" s="176"/>
      <c r="BP224" s="177"/>
      <c r="BQ224" s="177"/>
      <c r="BR224" s="114"/>
    </row>
    <row r="225" spans="1:70" ht="12" customHeight="1">
      <c r="A225" s="123" t="s">
        <v>558</v>
      </c>
      <c r="B225" s="116"/>
      <c r="C225" s="114"/>
      <c r="D225" s="124">
        <v>301</v>
      </c>
      <c r="E225" s="125" t="s">
        <v>276</v>
      </c>
      <c r="F225" s="64">
        <f>IF(D225&lt;=303.4,(D225-'[2]Stages'!$C$66)*'[2]Stages'!$H$67+'[2]Stages'!$E$66,IF(D225&lt;=307.2,(D225-'[2]Stages'!$C$67)*'[2]Stages'!$H$68+'[2]Stages'!$E$67,IF(D225&lt;=311.7,(D225-'[2]Stages'!$C$68)*'[2]Stages'!$H$69+'[2]Stages'!$E$68,IF(D225&lt;=318.1,(D225-'[2]Stages'!$C$69)*'[2]Stages'!$H$70+'[2]Stages'!$E$69,IF(D225&lt;=328.3,(D225-'[2]Stages'!$C$70)*'[2]Stages'!$H$71+'[2]Stages'!$E$70,IF(D225&lt;=345.3,(D225-'[2]Stages'!$C$71)*'[2]Stages'!$H$72+'[2]Stages'!$E$71,IF(D225&lt;=359.2,(D225-'[2]Stages'!$C$72)*'[2]Stages'!$H$73+'[2]Stages'!$E$72)))))))</f>
        <v>301.05727272727273</v>
      </c>
      <c r="G225" s="114" t="s">
        <v>513</v>
      </c>
      <c r="H225" s="114" t="s">
        <v>514</v>
      </c>
      <c r="I225" s="114"/>
      <c r="J225" s="114"/>
      <c r="K225" s="114" t="s">
        <v>537</v>
      </c>
      <c r="L225" s="114" t="s">
        <v>538</v>
      </c>
      <c r="M225" s="114"/>
      <c r="N225" s="114"/>
      <c r="O225" s="114"/>
      <c r="P225" s="114"/>
      <c r="Q225" s="114" t="s">
        <v>517</v>
      </c>
      <c r="R225" s="114" t="s">
        <v>559</v>
      </c>
      <c r="S225" s="114"/>
      <c r="T225" s="114"/>
      <c r="U225" s="114"/>
      <c r="V225" s="165"/>
      <c r="W225" s="105" t="s">
        <v>477</v>
      </c>
      <c r="X225" s="114"/>
      <c r="Y225" s="114"/>
      <c r="Z225" s="114"/>
      <c r="AA225" s="114"/>
      <c r="AB225" s="18">
        <v>22.4</v>
      </c>
      <c r="AC225" s="165">
        <v>20.2</v>
      </c>
      <c r="AD225" s="165"/>
      <c r="AE225" s="165">
        <v>20.2</v>
      </c>
      <c r="AF225" s="165"/>
      <c r="AG225" s="165">
        <v>20.2</v>
      </c>
      <c r="AH225" s="146">
        <f t="shared" si="3"/>
        <v>20.400000000000002</v>
      </c>
      <c r="AI225" s="165"/>
      <c r="AJ225" s="165"/>
      <c r="AK225" s="114"/>
      <c r="AL225" s="114"/>
      <c r="AM225" s="114" t="s">
        <v>519</v>
      </c>
      <c r="AN225" s="114" t="s">
        <v>212</v>
      </c>
      <c r="AO225" s="116">
        <v>34</v>
      </c>
      <c r="AP225" s="114">
        <v>4</v>
      </c>
      <c r="AQ225" s="116">
        <v>277</v>
      </c>
      <c r="AR225" s="116">
        <v>280</v>
      </c>
      <c r="AS225" s="116">
        <v>2006</v>
      </c>
      <c r="AT225" s="114"/>
      <c r="AU225" s="114"/>
      <c r="AV225" s="114"/>
      <c r="AW225" s="114" t="s">
        <v>520</v>
      </c>
      <c r="AX225" s="117">
        <v>301</v>
      </c>
      <c r="AY225" s="167">
        <v>19.6</v>
      </c>
      <c r="AZ225" s="168"/>
      <c r="BA225" s="115"/>
      <c r="BB225" s="115"/>
      <c r="BC225" s="127"/>
      <c r="BD225" s="114"/>
      <c r="BJ225" s="110"/>
      <c r="BP225" s="114"/>
      <c r="BQ225" s="114"/>
      <c r="BR225" s="114"/>
    </row>
    <row r="226" spans="1:70" ht="12" customHeight="1">
      <c r="A226" s="123" t="s">
        <v>546</v>
      </c>
      <c r="B226" s="116"/>
      <c r="C226" s="114"/>
      <c r="D226" s="124">
        <v>301</v>
      </c>
      <c r="E226" s="125" t="s">
        <v>276</v>
      </c>
      <c r="F226" s="64">
        <f>IF(D226&lt;=303.4,(D226-'[2]Stages'!$C$66)*'[2]Stages'!$H$67+'[2]Stages'!$E$66,IF(D226&lt;=307.2,(D226-'[2]Stages'!$C$67)*'[2]Stages'!$H$68+'[2]Stages'!$E$67,IF(D226&lt;=311.7,(D226-'[2]Stages'!$C$68)*'[2]Stages'!$H$69+'[2]Stages'!$E$68,IF(D226&lt;=318.1,(D226-'[2]Stages'!$C$69)*'[2]Stages'!$H$70+'[2]Stages'!$E$69,IF(D226&lt;=328.3,(D226-'[2]Stages'!$C$70)*'[2]Stages'!$H$71+'[2]Stages'!$E$70,IF(D226&lt;=345.3,(D226-'[2]Stages'!$C$71)*'[2]Stages'!$H$72+'[2]Stages'!$E$71,IF(D226&lt;=359.2,(D226-'[2]Stages'!$C$72)*'[2]Stages'!$H$73+'[2]Stages'!$E$72)))))))</f>
        <v>301.05727272727273</v>
      </c>
      <c r="G226" s="114" t="s">
        <v>513</v>
      </c>
      <c r="H226" s="114" t="s">
        <v>514</v>
      </c>
      <c r="I226" s="114"/>
      <c r="J226" s="114"/>
      <c r="K226" s="114" t="s">
        <v>537</v>
      </c>
      <c r="L226" s="114" t="s">
        <v>538</v>
      </c>
      <c r="M226" s="114"/>
      <c r="N226" s="114"/>
      <c r="O226" s="114"/>
      <c r="P226" s="114"/>
      <c r="Q226" s="114" t="s">
        <v>517</v>
      </c>
      <c r="R226" s="114" t="s">
        <v>547</v>
      </c>
      <c r="S226" s="114"/>
      <c r="T226" s="114"/>
      <c r="U226" s="114"/>
      <c r="V226" s="165"/>
      <c r="W226" s="105" t="s">
        <v>477</v>
      </c>
      <c r="X226" s="114"/>
      <c r="Y226" s="114"/>
      <c r="Z226" s="114"/>
      <c r="AA226" s="114"/>
      <c r="AB226" s="18">
        <v>22.4</v>
      </c>
      <c r="AC226" s="165">
        <v>20.2</v>
      </c>
      <c r="AD226" s="165"/>
      <c r="AE226" s="165">
        <v>20.2</v>
      </c>
      <c r="AF226" s="165"/>
      <c r="AG226" s="165">
        <v>20.2</v>
      </c>
      <c r="AH226" s="146">
        <f t="shared" si="3"/>
        <v>20.400000000000002</v>
      </c>
      <c r="AI226" s="165"/>
      <c r="AJ226" s="165"/>
      <c r="AK226" s="114"/>
      <c r="AL226" s="114"/>
      <c r="AM226" s="114" t="s">
        <v>519</v>
      </c>
      <c r="AN226" s="114" t="s">
        <v>212</v>
      </c>
      <c r="AO226" s="116">
        <v>34</v>
      </c>
      <c r="AP226" s="114">
        <v>4</v>
      </c>
      <c r="AQ226" s="116">
        <v>277</v>
      </c>
      <c r="AR226" s="116">
        <v>280</v>
      </c>
      <c r="AS226" s="116">
        <v>2006</v>
      </c>
      <c r="AT226" s="114"/>
      <c r="AU226" s="114"/>
      <c r="AV226" s="114"/>
      <c r="AW226" s="114" t="s">
        <v>520</v>
      </c>
      <c r="AX226" s="117">
        <v>301</v>
      </c>
      <c r="AY226" s="167">
        <v>20</v>
      </c>
      <c r="AZ226" s="168"/>
      <c r="BA226" s="115"/>
      <c r="BB226" s="115"/>
      <c r="BC226" s="127"/>
      <c r="BD226" s="114"/>
      <c r="BJ226" s="110"/>
      <c r="BP226" s="114"/>
      <c r="BQ226" s="114"/>
      <c r="BR226" s="114"/>
    </row>
    <row r="227" spans="1:70" ht="12" customHeight="1">
      <c r="A227" s="123" t="s">
        <v>560</v>
      </c>
      <c r="B227" s="116"/>
      <c r="C227" s="114"/>
      <c r="D227" s="124">
        <v>301</v>
      </c>
      <c r="E227" s="125" t="s">
        <v>276</v>
      </c>
      <c r="F227" s="64">
        <f>IF(D227&lt;=303.4,(D227-'[2]Stages'!$C$66)*'[2]Stages'!$H$67+'[2]Stages'!$E$66,IF(D227&lt;=307.2,(D227-'[2]Stages'!$C$67)*'[2]Stages'!$H$68+'[2]Stages'!$E$67,IF(D227&lt;=311.7,(D227-'[2]Stages'!$C$68)*'[2]Stages'!$H$69+'[2]Stages'!$E$68,IF(D227&lt;=318.1,(D227-'[2]Stages'!$C$69)*'[2]Stages'!$H$70+'[2]Stages'!$E$69,IF(D227&lt;=328.3,(D227-'[2]Stages'!$C$70)*'[2]Stages'!$H$71+'[2]Stages'!$E$70,IF(D227&lt;=345.3,(D227-'[2]Stages'!$C$71)*'[2]Stages'!$H$72+'[2]Stages'!$E$71,IF(D227&lt;=359.2,(D227-'[2]Stages'!$C$72)*'[2]Stages'!$H$73+'[2]Stages'!$E$72)))))))</f>
        <v>301.05727272727273</v>
      </c>
      <c r="G227" s="114" t="s">
        <v>513</v>
      </c>
      <c r="H227" s="114" t="s">
        <v>514</v>
      </c>
      <c r="I227" s="114"/>
      <c r="J227" s="114"/>
      <c r="K227" s="114" t="s">
        <v>537</v>
      </c>
      <c r="L227" s="114" t="s">
        <v>538</v>
      </c>
      <c r="M227" s="114"/>
      <c r="N227" s="114"/>
      <c r="O227" s="114"/>
      <c r="P227" s="114"/>
      <c r="Q227" s="114" t="s">
        <v>517</v>
      </c>
      <c r="R227" s="114" t="s">
        <v>561</v>
      </c>
      <c r="S227" s="114"/>
      <c r="T227" s="114"/>
      <c r="U227" s="114"/>
      <c r="V227" s="165"/>
      <c r="W227" s="114" t="s">
        <v>544</v>
      </c>
      <c r="X227" s="114"/>
      <c r="Y227" s="114"/>
      <c r="Z227" s="114"/>
      <c r="AA227" s="114"/>
      <c r="AB227" s="18">
        <v>22.4</v>
      </c>
      <c r="AC227" s="165">
        <v>20.3</v>
      </c>
      <c r="AD227" s="165"/>
      <c r="AE227" s="165">
        <v>20.3</v>
      </c>
      <c r="AF227" s="165"/>
      <c r="AG227" s="165">
        <v>20.3</v>
      </c>
      <c r="AH227" s="146">
        <f t="shared" si="3"/>
        <v>20.500000000000004</v>
      </c>
      <c r="AI227" s="165"/>
      <c r="AJ227" s="165"/>
      <c r="AK227" s="114"/>
      <c r="AL227" s="114"/>
      <c r="AM227" s="114" t="s">
        <v>519</v>
      </c>
      <c r="AN227" s="114" t="s">
        <v>212</v>
      </c>
      <c r="AO227" s="116">
        <v>34</v>
      </c>
      <c r="AP227" s="114">
        <v>4</v>
      </c>
      <c r="AQ227" s="116">
        <v>277</v>
      </c>
      <c r="AR227" s="116">
        <v>280</v>
      </c>
      <c r="AS227" s="116">
        <v>2006</v>
      </c>
      <c r="AT227" s="114"/>
      <c r="AU227" s="114"/>
      <c r="AV227" s="114"/>
      <c r="AW227" s="114" t="s">
        <v>520</v>
      </c>
      <c r="AX227" s="117">
        <v>301</v>
      </c>
      <c r="AY227" s="167">
        <v>20.2</v>
      </c>
      <c r="AZ227" s="168"/>
      <c r="BA227" s="115"/>
      <c r="BB227" s="115"/>
      <c r="BC227" s="127"/>
      <c r="BD227" s="114"/>
      <c r="BJ227" s="114"/>
      <c r="BP227" s="114"/>
      <c r="BQ227" s="114"/>
      <c r="BR227" s="114"/>
    </row>
    <row r="228" spans="1:70" ht="12" customHeight="1">
      <c r="A228" s="123" t="s">
        <v>562</v>
      </c>
      <c r="B228" s="116"/>
      <c r="C228" s="114"/>
      <c r="D228" s="124">
        <v>301</v>
      </c>
      <c r="E228" s="125" t="s">
        <v>276</v>
      </c>
      <c r="F228" s="64">
        <f>IF(D228&lt;=303.4,(D228-'[2]Stages'!$C$66)*'[2]Stages'!$H$67+'[2]Stages'!$E$66,IF(D228&lt;=307.2,(D228-'[2]Stages'!$C$67)*'[2]Stages'!$H$68+'[2]Stages'!$E$67,IF(D228&lt;=311.7,(D228-'[2]Stages'!$C$68)*'[2]Stages'!$H$69+'[2]Stages'!$E$68,IF(D228&lt;=318.1,(D228-'[2]Stages'!$C$69)*'[2]Stages'!$H$70+'[2]Stages'!$E$69,IF(D228&lt;=328.3,(D228-'[2]Stages'!$C$70)*'[2]Stages'!$H$71+'[2]Stages'!$E$70,IF(D228&lt;=345.3,(D228-'[2]Stages'!$C$71)*'[2]Stages'!$H$72+'[2]Stages'!$E$71,IF(D228&lt;=359.2,(D228-'[2]Stages'!$C$72)*'[2]Stages'!$H$73+'[2]Stages'!$E$72)))))))</f>
        <v>301.05727272727273</v>
      </c>
      <c r="G228" s="114" t="s">
        <v>513</v>
      </c>
      <c r="H228" s="114" t="s">
        <v>514</v>
      </c>
      <c r="I228" s="114"/>
      <c r="J228" s="114"/>
      <c r="K228" s="114" t="s">
        <v>537</v>
      </c>
      <c r="L228" s="114" t="s">
        <v>538</v>
      </c>
      <c r="M228" s="114"/>
      <c r="N228" s="114"/>
      <c r="O228" s="114"/>
      <c r="P228" s="114"/>
      <c r="Q228" s="114" t="s">
        <v>517</v>
      </c>
      <c r="R228" s="114" t="s">
        <v>561</v>
      </c>
      <c r="S228" s="114"/>
      <c r="T228" s="114"/>
      <c r="U228" s="114"/>
      <c r="V228" s="165"/>
      <c r="W228" s="114" t="s">
        <v>563</v>
      </c>
      <c r="X228" s="114"/>
      <c r="Y228" s="114"/>
      <c r="Z228" s="114"/>
      <c r="AA228" s="114"/>
      <c r="AB228" s="18">
        <v>22.4</v>
      </c>
      <c r="AC228" s="165">
        <v>20.3</v>
      </c>
      <c r="AD228" s="165"/>
      <c r="AE228" s="165">
        <v>20.3</v>
      </c>
      <c r="AF228" s="165"/>
      <c r="AG228" s="165">
        <v>20.3</v>
      </c>
      <c r="AH228" s="146">
        <f t="shared" si="3"/>
        <v>20.500000000000004</v>
      </c>
      <c r="AI228" s="165"/>
      <c r="AJ228" s="165"/>
      <c r="AK228" s="114"/>
      <c r="AL228" s="114"/>
      <c r="AM228" s="114" t="s">
        <v>519</v>
      </c>
      <c r="AN228" s="114" t="s">
        <v>212</v>
      </c>
      <c r="AO228" s="116">
        <v>34</v>
      </c>
      <c r="AP228" s="114">
        <v>4</v>
      </c>
      <c r="AQ228" s="116">
        <v>277</v>
      </c>
      <c r="AR228" s="116">
        <v>280</v>
      </c>
      <c r="AS228" s="116">
        <v>2006</v>
      </c>
      <c r="AT228" s="114"/>
      <c r="AU228" s="114"/>
      <c r="AV228" s="114"/>
      <c r="AW228" s="114" t="s">
        <v>520</v>
      </c>
      <c r="AX228" s="117">
        <v>301</v>
      </c>
      <c r="AY228" s="167">
        <v>19.9</v>
      </c>
      <c r="AZ228" s="168"/>
      <c r="BA228" s="115"/>
      <c r="BB228" s="115"/>
      <c r="BC228" s="127"/>
      <c r="BD228" s="114"/>
      <c r="BJ228" s="114"/>
      <c r="BP228" s="114"/>
      <c r="BQ228" s="114"/>
      <c r="BR228" s="114"/>
    </row>
    <row r="229" spans="1:70" ht="12" customHeight="1">
      <c r="A229" s="123" t="s">
        <v>564</v>
      </c>
      <c r="B229" s="116"/>
      <c r="C229" s="114"/>
      <c r="D229" s="124">
        <v>301</v>
      </c>
      <c r="E229" s="125" t="s">
        <v>276</v>
      </c>
      <c r="F229" s="64">
        <f>IF(D229&lt;=303.4,(D229-'[2]Stages'!$C$66)*'[2]Stages'!$H$67+'[2]Stages'!$E$66,IF(D229&lt;=307.2,(D229-'[2]Stages'!$C$67)*'[2]Stages'!$H$68+'[2]Stages'!$E$67,IF(D229&lt;=311.7,(D229-'[2]Stages'!$C$68)*'[2]Stages'!$H$69+'[2]Stages'!$E$68,IF(D229&lt;=318.1,(D229-'[2]Stages'!$C$69)*'[2]Stages'!$H$70+'[2]Stages'!$E$69,IF(D229&lt;=328.3,(D229-'[2]Stages'!$C$70)*'[2]Stages'!$H$71+'[2]Stages'!$E$70,IF(D229&lt;=345.3,(D229-'[2]Stages'!$C$71)*'[2]Stages'!$H$72+'[2]Stages'!$E$71,IF(D229&lt;=359.2,(D229-'[2]Stages'!$C$72)*'[2]Stages'!$H$73+'[2]Stages'!$E$72)))))))</f>
        <v>301.05727272727273</v>
      </c>
      <c r="G229" s="114" t="s">
        <v>513</v>
      </c>
      <c r="H229" s="114" t="s">
        <v>514</v>
      </c>
      <c r="I229" s="114"/>
      <c r="J229" s="114"/>
      <c r="K229" s="114" t="s">
        <v>537</v>
      </c>
      <c r="L229" s="114" t="s">
        <v>538</v>
      </c>
      <c r="M229" s="114"/>
      <c r="N229" s="114"/>
      <c r="O229" s="114"/>
      <c r="P229" s="114"/>
      <c r="Q229" s="114" t="s">
        <v>517</v>
      </c>
      <c r="R229" s="114" t="s">
        <v>565</v>
      </c>
      <c r="S229" s="114"/>
      <c r="T229" s="114"/>
      <c r="U229" s="114"/>
      <c r="V229" s="165"/>
      <c r="W229" s="105" t="s">
        <v>477</v>
      </c>
      <c r="X229" s="114"/>
      <c r="Y229" s="114"/>
      <c r="Z229" s="114"/>
      <c r="AA229" s="114"/>
      <c r="AB229" s="18">
        <v>22.4</v>
      </c>
      <c r="AC229" s="165">
        <v>20.3</v>
      </c>
      <c r="AD229" s="165"/>
      <c r="AE229" s="165">
        <v>20.3</v>
      </c>
      <c r="AF229" s="165"/>
      <c r="AG229" s="165">
        <v>20.3</v>
      </c>
      <c r="AH229" s="146">
        <f t="shared" si="3"/>
        <v>20.500000000000004</v>
      </c>
      <c r="AI229" s="165"/>
      <c r="AJ229" s="165"/>
      <c r="AK229" s="114"/>
      <c r="AL229" s="114"/>
      <c r="AM229" s="114" t="s">
        <v>519</v>
      </c>
      <c r="AN229" s="114" t="s">
        <v>212</v>
      </c>
      <c r="AO229" s="116">
        <v>34</v>
      </c>
      <c r="AP229" s="114">
        <v>4</v>
      </c>
      <c r="AQ229" s="116">
        <v>277</v>
      </c>
      <c r="AR229" s="116">
        <v>280</v>
      </c>
      <c r="AS229" s="116">
        <v>2006</v>
      </c>
      <c r="AT229" s="114"/>
      <c r="AU229" s="114"/>
      <c r="AV229" s="114"/>
      <c r="AW229" s="114" t="s">
        <v>520</v>
      </c>
      <c r="AX229" s="117">
        <v>301</v>
      </c>
      <c r="AY229" s="167">
        <v>19.7</v>
      </c>
      <c r="AZ229" s="168"/>
      <c r="BA229" s="115"/>
      <c r="BB229" s="115"/>
      <c r="BC229" s="127"/>
      <c r="BD229" s="114"/>
      <c r="BJ229" s="114"/>
      <c r="BP229" s="114"/>
      <c r="BQ229" s="114"/>
      <c r="BR229" s="114"/>
    </row>
    <row r="230" spans="1:70" ht="12" customHeight="1">
      <c r="A230" s="123" t="s">
        <v>566</v>
      </c>
      <c r="B230" s="116"/>
      <c r="C230" s="114"/>
      <c r="D230" s="124">
        <v>301</v>
      </c>
      <c r="E230" s="125" t="s">
        <v>276</v>
      </c>
      <c r="F230" s="64">
        <f>IF(D230&lt;=303.4,(D230-'[2]Stages'!$C$66)*'[2]Stages'!$H$67+'[2]Stages'!$E$66,IF(D230&lt;=307.2,(D230-'[2]Stages'!$C$67)*'[2]Stages'!$H$68+'[2]Stages'!$E$67,IF(D230&lt;=311.7,(D230-'[2]Stages'!$C$68)*'[2]Stages'!$H$69+'[2]Stages'!$E$68,IF(D230&lt;=318.1,(D230-'[2]Stages'!$C$69)*'[2]Stages'!$H$70+'[2]Stages'!$E$69,IF(D230&lt;=328.3,(D230-'[2]Stages'!$C$70)*'[2]Stages'!$H$71+'[2]Stages'!$E$70,IF(D230&lt;=345.3,(D230-'[2]Stages'!$C$71)*'[2]Stages'!$H$72+'[2]Stages'!$E$71,IF(D230&lt;=359.2,(D230-'[2]Stages'!$C$72)*'[2]Stages'!$H$73+'[2]Stages'!$E$72)))))))</f>
        <v>301.05727272727273</v>
      </c>
      <c r="G230" s="114" t="s">
        <v>513</v>
      </c>
      <c r="H230" s="114" t="s">
        <v>514</v>
      </c>
      <c r="I230" s="114"/>
      <c r="J230" s="114"/>
      <c r="K230" s="114" t="s">
        <v>537</v>
      </c>
      <c r="L230" s="114" t="s">
        <v>538</v>
      </c>
      <c r="M230" s="114"/>
      <c r="N230" s="114"/>
      <c r="O230" s="114"/>
      <c r="P230" s="114"/>
      <c r="Q230" s="114" t="s">
        <v>517</v>
      </c>
      <c r="R230" s="114" t="s">
        <v>567</v>
      </c>
      <c r="S230" s="114"/>
      <c r="T230" s="114"/>
      <c r="U230" s="114"/>
      <c r="V230" s="165"/>
      <c r="W230" s="105" t="s">
        <v>477</v>
      </c>
      <c r="X230" s="114"/>
      <c r="Y230" s="114"/>
      <c r="Z230" s="114"/>
      <c r="AA230" s="114"/>
      <c r="AB230" s="18">
        <v>22.4</v>
      </c>
      <c r="AC230" s="165">
        <v>20.3</v>
      </c>
      <c r="AD230" s="165"/>
      <c r="AE230" s="165">
        <v>20.3</v>
      </c>
      <c r="AF230" s="165"/>
      <c r="AG230" s="165">
        <v>20.3</v>
      </c>
      <c r="AH230" s="146">
        <f t="shared" si="3"/>
        <v>20.500000000000004</v>
      </c>
      <c r="AI230" s="165"/>
      <c r="AJ230" s="165"/>
      <c r="AK230" s="114"/>
      <c r="AL230" s="114"/>
      <c r="AM230" s="114" t="s">
        <v>519</v>
      </c>
      <c r="AN230" s="114" t="s">
        <v>212</v>
      </c>
      <c r="AO230" s="116">
        <v>34</v>
      </c>
      <c r="AP230" s="114">
        <v>4</v>
      </c>
      <c r="AQ230" s="116">
        <v>277</v>
      </c>
      <c r="AR230" s="116">
        <v>280</v>
      </c>
      <c r="AS230" s="116">
        <v>2006</v>
      </c>
      <c r="AT230" s="114"/>
      <c r="AU230" s="114"/>
      <c r="AV230" s="114"/>
      <c r="AW230" s="114" t="s">
        <v>520</v>
      </c>
      <c r="AX230" s="117">
        <v>301</v>
      </c>
      <c r="AY230" s="167">
        <v>19.7</v>
      </c>
      <c r="AZ230" s="168"/>
      <c r="BA230" s="115"/>
      <c r="BB230" s="115"/>
      <c r="BC230" s="127"/>
      <c r="BD230" s="114"/>
      <c r="BJ230" s="110"/>
      <c r="BP230" s="114"/>
      <c r="BQ230" s="114"/>
      <c r="BR230" s="114"/>
    </row>
    <row r="231" spans="1:70" ht="12" customHeight="1">
      <c r="A231" s="123" t="s">
        <v>568</v>
      </c>
      <c r="B231" s="116"/>
      <c r="C231" s="114"/>
      <c r="D231" s="124">
        <v>301</v>
      </c>
      <c r="E231" s="125" t="s">
        <v>276</v>
      </c>
      <c r="F231" s="64">
        <f>IF(D231&lt;=303.4,(D231-'[2]Stages'!$C$66)*'[2]Stages'!$H$67+'[2]Stages'!$E$66,IF(D231&lt;=307.2,(D231-'[2]Stages'!$C$67)*'[2]Stages'!$H$68+'[2]Stages'!$E$67,IF(D231&lt;=311.7,(D231-'[2]Stages'!$C$68)*'[2]Stages'!$H$69+'[2]Stages'!$E$68,IF(D231&lt;=318.1,(D231-'[2]Stages'!$C$69)*'[2]Stages'!$H$70+'[2]Stages'!$E$69,IF(D231&lt;=328.3,(D231-'[2]Stages'!$C$70)*'[2]Stages'!$H$71+'[2]Stages'!$E$70,IF(D231&lt;=345.3,(D231-'[2]Stages'!$C$71)*'[2]Stages'!$H$72+'[2]Stages'!$E$71,IF(D231&lt;=359.2,(D231-'[2]Stages'!$C$72)*'[2]Stages'!$H$73+'[2]Stages'!$E$72)))))))</f>
        <v>301.05727272727273</v>
      </c>
      <c r="G231" s="114" t="s">
        <v>513</v>
      </c>
      <c r="H231" s="114" t="s">
        <v>514</v>
      </c>
      <c r="I231" s="114"/>
      <c r="J231" s="114"/>
      <c r="K231" s="114" t="s">
        <v>537</v>
      </c>
      <c r="L231" s="114" t="s">
        <v>538</v>
      </c>
      <c r="M231" s="114"/>
      <c r="N231" s="114"/>
      <c r="O231" s="114"/>
      <c r="P231" s="114"/>
      <c r="Q231" s="114" t="s">
        <v>517</v>
      </c>
      <c r="R231" s="114" t="s">
        <v>540</v>
      </c>
      <c r="S231" s="114"/>
      <c r="T231" s="114"/>
      <c r="U231" s="114"/>
      <c r="V231" s="165"/>
      <c r="W231" s="105" t="s">
        <v>477</v>
      </c>
      <c r="X231" s="114"/>
      <c r="Y231" s="114"/>
      <c r="Z231" s="114"/>
      <c r="AA231" s="114"/>
      <c r="AB231" s="18">
        <v>22.4</v>
      </c>
      <c r="AC231" s="165">
        <v>20.3</v>
      </c>
      <c r="AD231" s="165"/>
      <c r="AE231" s="165">
        <v>20.3</v>
      </c>
      <c r="AF231" s="165"/>
      <c r="AG231" s="165">
        <v>20.3</v>
      </c>
      <c r="AH231" s="146">
        <f t="shared" si="3"/>
        <v>20.500000000000004</v>
      </c>
      <c r="AI231" s="165"/>
      <c r="AJ231" s="165"/>
      <c r="AK231" s="114"/>
      <c r="AL231" s="114"/>
      <c r="AM231" s="114" t="s">
        <v>519</v>
      </c>
      <c r="AN231" s="114" t="s">
        <v>212</v>
      </c>
      <c r="AO231" s="116">
        <v>34</v>
      </c>
      <c r="AP231" s="114">
        <v>4</v>
      </c>
      <c r="AQ231" s="116">
        <v>277</v>
      </c>
      <c r="AR231" s="116">
        <v>280</v>
      </c>
      <c r="AS231" s="116">
        <v>2006</v>
      </c>
      <c r="AT231" s="114"/>
      <c r="AU231" s="114"/>
      <c r="AV231" s="114"/>
      <c r="AW231" s="114" t="s">
        <v>520</v>
      </c>
      <c r="AX231" s="117">
        <v>301</v>
      </c>
      <c r="AY231" s="167">
        <v>20</v>
      </c>
      <c r="AZ231" s="168"/>
      <c r="BA231" s="115"/>
      <c r="BB231" s="115"/>
      <c r="BC231" s="127"/>
      <c r="BD231" s="114"/>
      <c r="BJ231" s="110"/>
      <c r="BP231" s="114"/>
      <c r="BQ231" s="114"/>
      <c r="BR231" s="114"/>
    </row>
    <row r="232" spans="1:70" ht="12" customHeight="1">
      <c r="A232" s="123" t="s">
        <v>569</v>
      </c>
      <c r="B232" s="116"/>
      <c r="C232" s="114"/>
      <c r="D232" s="124">
        <v>301</v>
      </c>
      <c r="E232" s="125" t="s">
        <v>276</v>
      </c>
      <c r="F232" s="64">
        <f>IF(D232&lt;=303.4,(D232-'[2]Stages'!$C$66)*'[2]Stages'!$H$67+'[2]Stages'!$E$66,IF(D232&lt;=307.2,(D232-'[2]Stages'!$C$67)*'[2]Stages'!$H$68+'[2]Stages'!$E$67,IF(D232&lt;=311.7,(D232-'[2]Stages'!$C$68)*'[2]Stages'!$H$69+'[2]Stages'!$E$68,IF(D232&lt;=318.1,(D232-'[2]Stages'!$C$69)*'[2]Stages'!$H$70+'[2]Stages'!$E$69,IF(D232&lt;=328.3,(D232-'[2]Stages'!$C$70)*'[2]Stages'!$H$71+'[2]Stages'!$E$70,IF(D232&lt;=345.3,(D232-'[2]Stages'!$C$71)*'[2]Stages'!$H$72+'[2]Stages'!$E$71,IF(D232&lt;=359.2,(D232-'[2]Stages'!$C$72)*'[2]Stages'!$H$73+'[2]Stages'!$E$72)))))))</f>
        <v>301.05727272727273</v>
      </c>
      <c r="G232" s="114" t="s">
        <v>513</v>
      </c>
      <c r="H232" s="114" t="s">
        <v>514</v>
      </c>
      <c r="I232" s="114"/>
      <c r="J232" s="114"/>
      <c r="K232" s="114" t="s">
        <v>537</v>
      </c>
      <c r="L232" s="114" t="s">
        <v>570</v>
      </c>
      <c r="M232" s="114"/>
      <c r="N232" s="114"/>
      <c r="O232" s="114"/>
      <c r="P232" s="114"/>
      <c r="Q232" s="114" t="s">
        <v>517</v>
      </c>
      <c r="R232" s="114" t="s">
        <v>555</v>
      </c>
      <c r="S232" s="114"/>
      <c r="T232" s="114"/>
      <c r="U232" s="114"/>
      <c r="V232" s="165"/>
      <c r="W232" s="105" t="s">
        <v>477</v>
      </c>
      <c r="X232" s="114"/>
      <c r="Y232" s="114"/>
      <c r="Z232" s="114"/>
      <c r="AA232" s="114"/>
      <c r="AB232" s="18">
        <v>22.4</v>
      </c>
      <c r="AC232" s="165">
        <v>20.4</v>
      </c>
      <c r="AD232" s="165"/>
      <c r="AE232" s="165">
        <v>20.4</v>
      </c>
      <c r="AF232" s="165"/>
      <c r="AG232" s="165">
        <v>20.4</v>
      </c>
      <c r="AH232" s="146">
        <f t="shared" si="3"/>
        <v>20.6</v>
      </c>
      <c r="AI232" s="165"/>
      <c r="AJ232" s="165"/>
      <c r="AK232" s="114"/>
      <c r="AL232" s="114"/>
      <c r="AM232" s="114" t="s">
        <v>519</v>
      </c>
      <c r="AN232" s="114" t="s">
        <v>212</v>
      </c>
      <c r="AO232" s="116">
        <v>34</v>
      </c>
      <c r="AP232" s="114">
        <v>4</v>
      </c>
      <c r="AQ232" s="116">
        <v>277</v>
      </c>
      <c r="AR232" s="116">
        <v>280</v>
      </c>
      <c r="AS232" s="116">
        <v>2006</v>
      </c>
      <c r="AT232" s="114"/>
      <c r="AU232" s="114"/>
      <c r="AV232" s="114"/>
      <c r="AW232" s="114" t="s">
        <v>520</v>
      </c>
      <c r="AX232" s="117">
        <v>301</v>
      </c>
      <c r="AY232" s="167">
        <v>20.7</v>
      </c>
      <c r="AZ232" s="168"/>
      <c r="BA232" s="115"/>
      <c r="BB232" s="115"/>
      <c r="BC232" s="127"/>
      <c r="BD232" s="114"/>
      <c r="BP232" s="114"/>
      <c r="BQ232" s="114"/>
      <c r="BR232" s="114"/>
    </row>
    <row r="233" spans="1:70" ht="12" customHeight="1">
      <c r="A233" s="123" t="s">
        <v>571</v>
      </c>
      <c r="B233" s="116"/>
      <c r="C233" s="114"/>
      <c r="D233" s="124">
        <v>301</v>
      </c>
      <c r="E233" s="125" t="s">
        <v>276</v>
      </c>
      <c r="F233" s="64">
        <f>IF(D233&lt;=303.4,(D233-'[2]Stages'!$C$66)*'[2]Stages'!$H$67+'[2]Stages'!$E$66,IF(D233&lt;=307.2,(D233-'[2]Stages'!$C$67)*'[2]Stages'!$H$68+'[2]Stages'!$E$67,IF(D233&lt;=311.7,(D233-'[2]Stages'!$C$68)*'[2]Stages'!$H$69+'[2]Stages'!$E$68,IF(D233&lt;=318.1,(D233-'[2]Stages'!$C$69)*'[2]Stages'!$H$70+'[2]Stages'!$E$69,IF(D233&lt;=328.3,(D233-'[2]Stages'!$C$70)*'[2]Stages'!$H$71+'[2]Stages'!$E$70,IF(D233&lt;=345.3,(D233-'[2]Stages'!$C$71)*'[2]Stages'!$H$72+'[2]Stages'!$E$71,IF(D233&lt;=359.2,(D233-'[2]Stages'!$C$72)*'[2]Stages'!$H$73+'[2]Stages'!$E$72)))))))</f>
        <v>301.05727272727273</v>
      </c>
      <c r="G233" s="114" t="s">
        <v>513</v>
      </c>
      <c r="H233" s="114" t="s">
        <v>514</v>
      </c>
      <c r="I233" s="114"/>
      <c r="J233" s="114"/>
      <c r="K233" s="114" t="s">
        <v>537</v>
      </c>
      <c r="L233" s="114" t="s">
        <v>538</v>
      </c>
      <c r="M233" s="114"/>
      <c r="N233" s="114"/>
      <c r="O233" s="114"/>
      <c r="P233" s="114"/>
      <c r="Q233" s="114" t="s">
        <v>517</v>
      </c>
      <c r="R233" s="114" t="s">
        <v>561</v>
      </c>
      <c r="S233" s="114"/>
      <c r="T233" s="114"/>
      <c r="U233" s="114"/>
      <c r="V233" s="165"/>
      <c r="W233" s="114" t="s">
        <v>550</v>
      </c>
      <c r="X233" s="114"/>
      <c r="Y233" s="114"/>
      <c r="Z233" s="114"/>
      <c r="AA233" s="114"/>
      <c r="AB233" s="18">
        <v>22.4</v>
      </c>
      <c r="AC233" s="165">
        <v>20.4</v>
      </c>
      <c r="AD233" s="165"/>
      <c r="AE233" s="165">
        <v>20.4</v>
      </c>
      <c r="AF233" s="165"/>
      <c r="AG233" s="165">
        <v>20.4</v>
      </c>
      <c r="AH233" s="146">
        <f t="shared" si="3"/>
        <v>20.6</v>
      </c>
      <c r="AI233" s="165"/>
      <c r="AJ233" s="165"/>
      <c r="AK233" s="114"/>
      <c r="AL233" s="114"/>
      <c r="AM233" s="114" t="s">
        <v>519</v>
      </c>
      <c r="AN233" s="114" t="s">
        <v>212</v>
      </c>
      <c r="AO233" s="116">
        <v>34</v>
      </c>
      <c r="AP233" s="114">
        <v>4</v>
      </c>
      <c r="AQ233" s="116">
        <v>277</v>
      </c>
      <c r="AR233" s="116">
        <v>280</v>
      </c>
      <c r="AS233" s="116">
        <v>2006</v>
      </c>
      <c r="AT233" s="114"/>
      <c r="AU233" s="114"/>
      <c r="AV233" s="114"/>
      <c r="AW233" s="114" t="s">
        <v>520</v>
      </c>
      <c r="AX233" s="117">
        <v>301</v>
      </c>
      <c r="AY233" s="167">
        <v>20.7</v>
      </c>
      <c r="AZ233" s="168"/>
      <c r="BA233" s="115"/>
      <c r="BB233" s="115"/>
      <c r="BC233" s="127"/>
      <c r="BD233" s="114"/>
      <c r="BP233" s="114"/>
      <c r="BQ233" s="114"/>
      <c r="BR233" s="114"/>
    </row>
    <row r="234" spans="1:70" ht="12" customHeight="1">
      <c r="A234" s="123" t="s">
        <v>572</v>
      </c>
      <c r="B234" s="116"/>
      <c r="C234" s="114"/>
      <c r="D234" s="124">
        <v>301</v>
      </c>
      <c r="E234" s="125" t="s">
        <v>276</v>
      </c>
      <c r="F234" s="64">
        <f>IF(D234&lt;=303.4,(D234-'[2]Stages'!$C$66)*'[2]Stages'!$H$67+'[2]Stages'!$E$66,IF(D234&lt;=307.2,(D234-'[2]Stages'!$C$67)*'[2]Stages'!$H$68+'[2]Stages'!$E$67,IF(D234&lt;=311.7,(D234-'[2]Stages'!$C$68)*'[2]Stages'!$H$69+'[2]Stages'!$E$68,IF(D234&lt;=318.1,(D234-'[2]Stages'!$C$69)*'[2]Stages'!$H$70+'[2]Stages'!$E$69,IF(D234&lt;=328.3,(D234-'[2]Stages'!$C$70)*'[2]Stages'!$H$71+'[2]Stages'!$E$70,IF(D234&lt;=345.3,(D234-'[2]Stages'!$C$71)*'[2]Stages'!$H$72+'[2]Stages'!$E$71,IF(D234&lt;=359.2,(D234-'[2]Stages'!$C$72)*'[2]Stages'!$H$73+'[2]Stages'!$E$72)))))))</f>
        <v>301.05727272727273</v>
      </c>
      <c r="G234" s="114" t="s">
        <v>513</v>
      </c>
      <c r="H234" s="114" t="s">
        <v>514</v>
      </c>
      <c r="I234" s="114"/>
      <c r="J234" s="114"/>
      <c r="K234" s="114" t="s">
        <v>537</v>
      </c>
      <c r="L234" s="114" t="s">
        <v>538</v>
      </c>
      <c r="M234" s="114"/>
      <c r="N234" s="114"/>
      <c r="O234" s="114"/>
      <c r="P234" s="114"/>
      <c r="Q234" s="114" t="s">
        <v>517</v>
      </c>
      <c r="R234" s="114" t="s">
        <v>518</v>
      </c>
      <c r="S234" s="114"/>
      <c r="T234" s="114"/>
      <c r="U234" s="114"/>
      <c r="V234" s="165"/>
      <c r="W234" s="105" t="s">
        <v>477</v>
      </c>
      <c r="X234" s="114"/>
      <c r="Y234" s="114"/>
      <c r="Z234" s="114"/>
      <c r="AA234" s="114"/>
      <c r="AB234" s="18">
        <v>22.4</v>
      </c>
      <c r="AC234" s="165">
        <v>20.5</v>
      </c>
      <c r="AD234" s="165"/>
      <c r="AE234" s="165">
        <v>20.5</v>
      </c>
      <c r="AF234" s="165"/>
      <c r="AG234" s="165">
        <v>20.5</v>
      </c>
      <c r="AH234" s="146">
        <f t="shared" si="3"/>
        <v>20.700000000000003</v>
      </c>
      <c r="AI234" s="165"/>
      <c r="AJ234" s="165"/>
      <c r="AK234" s="114"/>
      <c r="AL234" s="114"/>
      <c r="AM234" s="114" t="s">
        <v>519</v>
      </c>
      <c r="AN234" s="114" t="s">
        <v>212</v>
      </c>
      <c r="AO234" s="116">
        <v>34</v>
      </c>
      <c r="AP234" s="114">
        <v>4</v>
      </c>
      <c r="AQ234" s="116">
        <v>277</v>
      </c>
      <c r="AR234" s="116">
        <v>280</v>
      </c>
      <c r="AS234" s="116">
        <v>2006</v>
      </c>
      <c r="AT234" s="114"/>
      <c r="AU234" s="114"/>
      <c r="AV234" s="114"/>
      <c r="AW234" s="114" t="s">
        <v>520</v>
      </c>
      <c r="AX234" s="117">
        <v>301</v>
      </c>
      <c r="AY234" s="167">
        <v>20.1</v>
      </c>
      <c r="AZ234" s="168"/>
      <c r="BA234" s="115"/>
      <c r="BB234" s="115"/>
      <c r="BC234" s="127"/>
      <c r="BD234" s="114"/>
      <c r="BK234" s="175"/>
      <c r="BL234" s="176"/>
      <c r="BM234" s="176"/>
      <c r="BN234" s="176"/>
      <c r="BO234" s="176"/>
      <c r="BP234" s="114"/>
      <c r="BQ234" s="114"/>
      <c r="BR234" s="114"/>
    </row>
    <row r="235" spans="1:70" ht="12" customHeight="1">
      <c r="A235" s="123" t="s">
        <v>573</v>
      </c>
      <c r="B235" s="116"/>
      <c r="C235" s="114"/>
      <c r="D235" s="124">
        <v>301</v>
      </c>
      <c r="E235" s="125" t="s">
        <v>276</v>
      </c>
      <c r="F235" s="64">
        <f>IF(D235&lt;=303.4,(D235-'[2]Stages'!$C$66)*'[2]Stages'!$H$67+'[2]Stages'!$E$66,IF(D235&lt;=307.2,(D235-'[2]Stages'!$C$67)*'[2]Stages'!$H$68+'[2]Stages'!$E$67,IF(D235&lt;=311.7,(D235-'[2]Stages'!$C$68)*'[2]Stages'!$H$69+'[2]Stages'!$E$68,IF(D235&lt;=318.1,(D235-'[2]Stages'!$C$69)*'[2]Stages'!$H$70+'[2]Stages'!$E$69,IF(D235&lt;=328.3,(D235-'[2]Stages'!$C$70)*'[2]Stages'!$H$71+'[2]Stages'!$E$70,IF(D235&lt;=345.3,(D235-'[2]Stages'!$C$71)*'[2]Stages'!$H$72+'[2]Stages'!$E$71,IF(D235&lt;=359.2,(D235-'[2]Stages'!$C$72)*'[2]Stages'!$H$73+'[2]Stages'!$E$72)))))))</f>
        <v>301.05727272727273</v>
      </c>
      <c r="G235" s="114" t="s">
        <v>513</v>
      </c>
      <c r="H235" s="114" t="s">
        <v>514</v>
      </c>
      <c r="I235" s="114"/>
      <c r="J235" s="114"/>
      <c r="K235" s="114" t="s">
        <v>537</v>
      </c>
      <c r="L235" s="114" t="s">
        <v>570</v>
      </c>
      <c r="M235" s="114"/>
      <c r="N235" s="114"/>
      <c r="O235" s="114"/>
      <c r="P235" s="114"/>
      <c r="Q235" s="114" t="s">
        <v>517</v>
      </c>
      <c r="R235" s="114" t="s">
        <v>518</v>
      </c>
      <c r="S235" s="114"/>
      <c r="T235" s="114"/>
      <c r="U235" s="114"/>
      <c r="V235" s="165"/>
      <c r="W235" s="105" t="s">
        <v>477</v>
      </c>
      <c r="X235" s="114"/>
      <c r="Y235" s="114"/>
      <c r="Z235" s="114"/>
      <c r="AA235" s="114"/>
      <c r="AB235" s="18">
        <v>22.4</v>
      </c>
      <c r="AC235" s="165">
        <v>20.6</v>
      </c>
      <c r="AD235" s="165"/>
      <c r="AE235" s="165">
        <v>20.6</v>
      </c>
      <c r="AF235" s="165"/>
      <c r="AG235" s="165">
        <v>20.6</v>
      </c>
      <c r="AH235" s="146">
        <f t="shared" si="3"/>
        <v>20.800000000000004</v>
      </c>
      <c r="AI235" s="165"/>
      <c r="AJ235" s="165"/>
      <c r="AK235" s="114"/>
      <c r="AL235" s="114"/>
      <c r="AM235" s="114" t="s">
        <v>519</v>
      </c>
      <c r="AN235" s="114" t="s">
        <v>212</v>
      </c>
      <c r="AO235" s="116">
        <v>34</v>
      </c>
      <c r="AP235" s="114">
        <v>4</v>
      </c>
      <c r="AQ235" s="116">
        <v>277</v>
      </c>
      <c r="AR235" s="116">
        <v>280</v>
      </c>
      <c r="AS235" s="116">
        <v>2006</v>
      </c>
      <c r="AT235" s="114"/>
      <c r="AU235" s="114"/>
      <c r="AV235" s="114"/>
      <c r="AW235" s="114" t="s">
        <v>520</v>
      </c>
      <c r="AX235" s="117">
        <v>301</v>
      </c>
      <c r="AY235" s="167">
        <v>20.3</v>
      </c>
      <c r="AZ235" s="168"/>
      <c r="BA235" s="115"/>
      <c r="BB235" s="115"/>
      <c r="BC235" s="127"/>
      <c r="BD235" s="114"/>
      <c r="BP235" s="114"/>
      <c r="BQ235" s="114"/>
      <c r="BR235" s="114"/>
    </row>
    <row r="236" spans="1:70" ht="12" customHeight="1">
      <c r="A236" s="123" t="s">
        <v>574</v>
      </c>
      <c r="B236" s="116"/>
      <c r="C236" s="114"/>
      <c r="D236" s="124">
        <v>301</v>
      </c>
      <c r="E236" s="125" t="s">
        <v>276</v>
      </c>
      <c r="F236" s="64">
        <f>IF(D236&lt;=303.4,(D236-'[2]Stages'!$C$66)*'[2]Stages'!$H$67+'[2]Stages'!$E$66,IF(D236&lt;=307.2,(D236-'[2]Stages'!$C$67)*'[2]Stages'!$H$68+'[2]Stages'!$E$67,IF(D236&lt;=311.7,(D236-'[2]Stages'!$C$68)*'[2]Stages'!$H$69+'[2]Stages'!$E$68,IF(D236&lt;=318.1,(D236-'[2]Stages'!$C$69)*'[2]Stages'!$H$70+'[2]Stages'!$E$69,IF(D236&lt;=328.3,(D236-'[2]Stages'!$C$70)*'[2]Stages'!$H$71+'[2]Stages'!$E$70,IF(D236&lt;=345.3,(D236-'[2]Stages'!$C$71)*'[2]Stages'!$H$72+'[2]Stages'!$E$71,IF(D236&lt;=359.2,(D236-'[2]Stages'!$C$72)*'[2]Stages'!$H$73+'[2]Stages'!$E$72)))))))</f>
        <v>301.05727272727273</v>
      </c>
      <c r="G236" s="114" t="s">
        <v>513</v>
      </c>
      <c r="H236" s="114" t="s">
        <v>514</v>
      </c>
      <c r="I236" s="114"/>
      <c r="J236" s="114"/>
      <c r="K236" s="114" t="s">
        <v>537</v>
      </c>
      <c r="L236" s="114" t="s">
        <v>570</v>
      </c>
      <c r="M236" s="114"/>
      <c r="N236" s="114"/>
      <c r="O236" s="114"/>
      <c r="P236" s="114"/>
      <c r="Q236" s="114" t="s">
        <v>517</v>
      </c>
      <c r="R236" s="114" t="s">
        <v>540</v>
      </c>
      <c r="S236" s="114"/>
      <c r="T236" s="114"/>
      <c r="U236" s="114"/>
      <c r="V236" s="165"/>
      <c r="W236" s="105" t="s">
        <v>477</v>
      </c>
      <c r="X236" s="114"/>
      <c r="Y236" s="114"/>
      <c r="Z236" s="114"/>
      <c r="AA236" s="114"/>
      <c r="AB236" s="18">
        <v>22.4</v>
      </c>
      <c r="AC236" s="165">
        <v>20.7</v>
      </c>
      <c r="AD236" s="165"/>
      <c r="AE236" s="165">
        <v>20.7</v>
      </c>
      <c r="AF236" s="165"/>
      <c r="AG236" s="165">
        <v>20.7</v>
      </c>
      <c r="AH236" s="146">
        <f t="shared" si="3"/>
        <v>20.900000000000002</v>
      </c>
      <c r="AI236" s="165"/>
      <c r="AJ236" s="165"/>
      <c r="AK236" s="114"/>
      <c r="AL236" s="114"/>
      <c r="AM236" s="114" t="s">
        <v>519</v>
      </c>
      <c r="AN236" s="114" t="s">
        <v>212</v>
      </c>
      <c r="AO236" s="116">
        <v>34</v>
      </c>
      <c r="AP236" s="114">
        <v>4</v>
      </c>
      <c r="AQ236" s="116">
        <v>277</v>
      </c>
      <c r="AR236" s="116">
        <v>280</v>
      </c>
      <c r="AS236" s="116">
        <v>2006</v>
      </c>
      <c r="AT236" s="114"/>
      <c r="AU236" s="114"/>
      <c r="AV236" s="114"/>
      <c r="AW236" s="114" t="s">
        <v>520</v>
      </c>
      <c r="AX236" s="117">
        <v>301</v>
      </c>
      <c r="AY236" s="167">
        <v>20.3</v>
      </c>
      <c r="AZ236" s="168"/>
      <c r="BA236" s="115"/>
      <c r="BB236" s="115"/>
      <c r="BC236" s="127"/>
      <c r="BD236" s="114"/>
      <c r="BJ236" s="110"/>
      <c r="BP236" s="114"/>
      <c r="BQ236" s="114"/>
      <c r="BR236" s="114"/>
    </row>
    <row r="237" spans="1:70" ht="12" customHeight="1">
      <c r="A237" s="123" t="s">
        <v>575</v>
      </c>
      <c r="B237" s="116"/>
      <c r="C237" s="114"/>
      <c r="D237" s="124">
        <v>301</v>
      </c>
      <c r="E237" s="125" t="s">
        <v>276</v>
      </c>
      <c r="F237" s="64">
        <f>IF(D237&lt;=303.4,(D237-'[2]Stages'!$C$66)*'[2]Stages'!$H$67+'[2]Stages'!$E$66,IF(D237&lt;=307.2,(D237-'[2]Stages'!$C$67)*'[2]Stages'!$H$68+'[2]Stages'!$E$67,IF(D237&lt;=311.7,(D237-'[2]Stages'!$C$68)*'[2]Stages'!$H$69+'[2]Stages'!$E$68,IF(D237&lt;=318.1,(D237-'[2]Stages'!$C$69)*'[2]Stages'!$H$70+'[2]Stages'!$E$69,IF(D237&lt;=328.3,(D237-'[2]Stages'!$C$70)*'[2]Stages'!$H$71+'[2]Stages'!$E$70,IF(D237&lt;=345.3,(D237-'[2]Stages'!$C$71)*'[2]Stages'!$H$72+'[2]Stages'!$E$71,IF(D237&lt;=359.2,(D237-'[2]Stages'!$C$72)*'[2]Stages'!$H$73+'[2]Stages'!$E$72)))))))</f>
        <v>301.05727272727273</v>
      </c>
      <c r="G237" s="114" t="s">
        <v>513</v>
      </c>
      <c r="H237" s="114" t="s">
        <v>514</v>
      </c>
      <c r="I237" s="114"/>
      <c r="J237" s="114"/>
      <c r="K237" s="114" t="s">
        <v>537</v>
      </c>
      <c r="L237" s="114" t="s">
        <v>538</v>
      </c>
      <c r="M237" s="114"/>
      <c r="N237" s="114"/>
      <c r="O237" s="114"/>
      <c r="P237" s="114"/>
      <c r="Q237" s="114" t="s">
        <v>517</v>
      </c>
      <c r="R237" s="114" t="s">
        <v>565</v>
      </c>
      <c r="S237" s="114"/>
      <c r="T237" s="114"/>
      <c r="U237" s="114"/>
      <c r="V237" s="165"/>
      <c r="W237" s="105" t="s">
        <v>477</v>
      </c>
      <c r="X237" s="114"/>
      <c r="Y237" s="114"/>
      <c r="Z237" s="114"/>
      <c r="AA237" s="114"/>
      <c r="AB237" s="18">
        <v>22.4</v>
      </c>
      <c r="AC237" s="165">
        <v>20.7</v>
      </c>
      <c r="AD237" s="165"/>
      <c r="AE237" s="165">
        <v>20.7</v>
      </c>
      <c r="AF237" s="165"/>
      <c r="AG237" s="165">
        <v>20.7</v>
      </c>
      <c r="AH237" s="146">
        <f t="shared" si="3"/>
        <v>20.900000000000002</v>
      </c>
      <c r="AI237" s="165"/>
      <c r="AJ237" s="165"/>
      <c r="AK237" s="114"/>
      <c r="AL237" s="114"/>
      <c r="AM237" s="114" t="s">
        <v>519</v>
      </c>
      <c r="AN237" s="114" t="s">
        <v>212</v>
      </c>
      <c r="AO237" s="116">
        <v>34</v>
      </c>
      <c r="AP237" s="114">
        <v>4</v>
      </c>
      <c r="AQ237" s="116">
        <v>277</v>
      </c>
      <c r="AR237" s="116">
        <v>280</v>
      </c>
      <c r="AS237" s="116">
        <v>2006</v>
      </c>
      <c r="AT237" s="114"/>
      <c r="AU237" s="114"/>
      <c r="AV237" s="114"/>
      <c r="AW237" s="114" t="s">
        <v>520</v>
      </c>
      <c r="AX237" s="117">
        <v>301</v>
      </c>
      <c r="AY237" s="167">
        <v>20.3</v>
      </c>
      <c r="AZ237" s="168"/>
      <c r="BA237" s="115"/>
      <c r="BB237" s="115"/>
      <c r="BC237" s="127"/>
      <c r="BD237" s="114"/>
      <c r="BP237" s="114"/>
      <c r="BQ237" s="114"/>
      <c r="BR237" s="114"/>
    </row>
    <row r="238" spans="1:70" ht="12" customHeight="1">
      <c r="A238" s="123" t="s">
        <v>576</v>
      </c>
      <c r="B238" s="116"/>
      <c r="C238" s="114"/>
      <c r="D238" s="124">
        <v>301</v>
      </c>
      <c r="E238" s="125" t="s">
        <v>276</v>
      </c>
      <c r="F238" s="64">
        <f>IF(D238&lt;=303.4,(D238-'[2]Stages'!$C$66)*'[2]Stages'!$H$67+'[2]Stages'!$E$66,IF(D238&lt;=307.2,(D238-'[2]Stages'!$C$67)*'[2]Stages'!$H$68+'[2]Stages'!$E$67,IF(D238&lt;=311.7,(D238-'[2]Stages'!$C$68)*'[2]Stages'!$H$69+'[2]Stages'!$E$68,IF(D238&lt;=318.1,(D238-'[2]Stages'!$C$69)*'[2]Stages'!$H$70+'[2]Stages'!$E$69,IF(D238&lt;=328.3,(D238-'[2]Stages'!$C$70)*'[2]Stages'!$H$71+'[2]Stages'!$E$70,IF(D238&lt;=345.3,(D238-'[2]Stages'!$C$71)*'[2]Stages'!$H$72+'[2]Stages'!$E$71,IF(D238&lt;=359.2,(D238-'[2]Stages'!$C$72)*'[2]Stages'!$H$73+'[2]Stages'!$E$72)))))))</f>
        <v>301.05727272727273</v>
      </c>
      <c r="G238" s="114" t="s">
        <v>513</v>
      </c>
      <c r="H238" s="114" t="s">
        <v>514</v>
      </c>
      <c r="I238" s="114"/>
      <c r="J238" s="114"/>
      <c r="K238" s="114" t="s">
        <v>537</v>
      </c>
      <c r="L238" s="114" t="s">
        <v>538</v>
      </c>
      <c r="M238" s="114"/>
      <c r="N238" s="114"/>
      <c r="O238" s="114"/>
      <c r="P238" s="114"/>
      <c r="Q238" s="114" t="s">
        <v>517</v>
      </c>
      <c r="R238" s="114" t="s">
        <v>567</v>
      </c>
      <c r="S238" s="114"/>
      <c r="T238" s="114"/>
      <c r="U238" s="114"/>
      <c r="V238" s="165"/>
      <c r="W238" s="105" t="s">
        <v>477</v>
      </c>
      <c r="X238" s="114"/>
      <c r="Y238" s="114"/>
      <c r="Z238" s="114"/>
      <c r="AA238" s="114"/>
      <c r="AB238" s="18">
        <v>22.4</v>
      </c>
      <c r="AC238" s="165">
        <v>20.7</v>
      </c>
      <c r="AD238" s="165"/>
      <c r="AE238" s="165">
        <v>20.7</v>
      </c>
      <c r="AF238" s="165"/>
      <c r="AG238" s="165">
        <v>20.7</v>
      </c>
      <c r="AH238" s="146">
        <f t="shared" si="3"/>
        <v>20.900000000000002</v>
      </c>
      <c r="AI238" s="165"/>
      <c r="AJ238" s="165"/>
      <c r="AK238" s="114"/>
      <c r="AL238" s="114"/>
      <c r="AM238" s="114" t="s">
        <v>519</v>
      </c>
      <c r="AN238" s="114" t="s">
        <v>212</v>
      </c>
      <c r="AO238" s="116">
        <v>34</v>
      </c>
      <c r="AP238" s="114">
        <v>4</v>
      </c>
      <c r="AQ238" s="116">
        <v>277</v>
      </c>
      <c r="AR238" s="116">
        <v>280</v>
      </c>
      <c r="AS238" s="116">
        <v>2006</v>
      </c>
      <c r="AT238" s="114"/>
      <c r="AU238" s="114"/>
      <c r="AV238" s="114"/>
      <c r="AW238" s="114" t="s">
        <v>520</v>
      </c>
      <c r="AX238" s="117">
        <v>301</v>
      </c>
      <c r="AY238" s="167">
        <v>20.8</v>
      </c>
      <c r="AZ238" s="168"/>
      <c r="BA238" s="115"/>
      <c r="BB238" s="115"/>
      <c r="BC238" s="127"/>
      <c r="BD238" s="114"/>
      <c r="BP238" s="114"/>
      <c r="BQ238" s="114"/>
      <c r="BR238" s="114"/>
    </row>
    <row r="239" spans="1:70" ht="12" customHeight="1">
      <c r="A239" s="123" t="s">
        <v>577</v>
      </c>
      <c r="B239" s="116"/>
      <c r="C239" s="114"/>
      <c r="D239" s="124">
        <v>301</v>
      </c>
      <c r="E239" s="125" t="s">
        <v>276</v>
      </c>
      <c r="F239" s="64">
        <f>IF(D239&lt;=303.4,(D239-'[2]Stages'!$C$66)*'[2]Stages'!$H$67+'[2]Stages'!$E$66,IF(D239&lt;=307.2,(D239-'[2]Stages'!$C$67)*'[2]Stages'!$H$68+'[2]Stages'!$E$67,IF(D239&lt;=311.7,(D239-'[2]Stages'!$C$68)*'[2]Stages'!$H$69+'[2]Stages'!$E$68,IF(D239&lt;=318.1,(D239-'[2]Stages'!$C$69)*'[2]Stages'!$H$70+'[2]Stages'!$E$69,IF(D239&lt;=328.3,(D239-'[2]Stages'!$C$70)*'[2]Stages'!$H$71+'[2]Stages'!$E$70,IF(D239&lt;=345.3,(D239-'[2]Stages'!$C$71)*'[2]Stages'!$H$72+'[2]Stages'!$E$71,IF(D239&lt;=359.2,(D239-'[2]Stages'!$C$72)*'[2]Stages'!$H$73+'[2]Stages'!$E$72)))))))</f>
        <v>301.05727272727273</v>
      </c>
      <c r="G239" s="114" t="s">
        <v>513</v>
      </c>
      <c r="H239" s="114" t="s">
        <v>514</v>
      </c>
      <c r="I239" s="114"/>
      <c r="J239" s="114"/>
      <c r="K239" s="114" t="s">
        <v>537</v>
      </c>
      <c r="L239" s="114" t="s">
        <v>538</v>
      </c>
      <c r="M239" s="114"/>
      <c r="N239" s="114"/>
      <c r="O239" s="114"/>
      <c r="P239" s="114"/>
      <c r="Q239" s="114" t="s">
        <v>517</v>
      </c>
      <c r="R239" s="114" t="s">
        <v>547</v>
      </c>
      <c r="S239" s="114"/>
      <c r="T239" s="114"/>
      <c r="U239" s="114"/>
      <c r="V239" s="165"/>
      <c r="W239" s="105" t="s">
        <v>477</v>
      </c>
      <c r="X239" s="114"/>
      <c r="Y239" s="114"/>
      <c r="Z239" s="114"/>
      <c r="AA239" s="114"/>
      <c r="AB239" s="18">
        <v>22.4</v>
      </c>
      <c r="AC239" s="165">
        <v>20.7</v>
      </c>
      <c r="AD239" s="165"/>
      <c r="AE239" s="165">
        <v>20.7</v>
      </c>
      <c r="AF239" s="165"/>
      <c r="AG239" s="165">
        <v>20.7</v>
      </c>
      <c r="AH239" s="146">
        <f t="shared" si="3"/>
        <v>20.900000000000002</v>
      </c>
      <c r="AI239" s="165"/>
      <c r="AJ239" s="165"/>
      <c r="AK239" s="114"/>
      <c r="AL239" s="114"/>
      <c r="AM239" s="114" t="s">
        <v>519</v>
      </c>
      <c r="AN239" s="114" t="s">
        <v>212</v>
      </c>
      <c r="AO239" s="116">
        <v>34</v>
      </c>
      <c r="AP239" s="114">
        <v>4</v>
      </c>
      <c r="AQ239" s="116">
        <v>277</v>
      </c>
      <c r="AR239" s="116">
        <v>280</v>
      </c>
      <c r="AS239" s="116">
        <v>2006</v>
      </c>
      <c r="AT239" s="114"/>
      <c r="AU239" s="114"/>
      <c r="AV239" s="114"/>
      <c r="AW239" s="114" t="s">
        <v>520</v>
      </c>
      <c r="AX239" s="117">
        <v>301</v>
      </c>
      <c r="AY239" s="167">
        <v>21</v>
      </c>
      <c r="AZ239" s="168"/>
      <c r="BA239" s="115"/>
      <c r="BB239" s="115"/>
      <c r="BC239" s="127"/>
      <c r="BD239" s="114"/>
      <c r="BJ239" s="110"/>
      <c r="BP239" s="114"/>
      <c r="BQ239" s="114"/>
      <c r="BR239" s="114"/>
    </row>
    <row r="240" spans="1:70" ht="12" customHeight="1">
      <c r="A240" s="123" t="s">
        <v>578</v>
      </c>
      <c r="B240" s="116"/>
      <c r="C240" s="114"/>
      <c r="D240" s="124">
        <v>301</v>
      </c>
      <c r="E240" s="125" t="s">
        <v>276</v>
      </c>
      <c r="F240" s="64">
        <f>IF(D240&lt;=303.4,(D240-'[2]Stages'!$C$66)*'[2]Stages'!$H$67+'[2]Stages'!$E$66,IF(D240&lt;=307.2,(D240-'[2]Stages'!$C$67)*'[2]Stages'!$H$68+'[2]Stages'!$E$67,IF(D240&lt;=311.7,(D240-'[2]Stages'!$C$68)*'[2]Stages'!$H$69+'[2]Stages'!$E$68,IF(D240&lt;=318.1,(D240-'[2]Stages'!$C$69)*'[2]Stages'!$H$70+'[2]Stages'!$E$69,IF(D240&lt;=328.3,(D240-'[2]Stages'!$C$70)*'[2]Stages'!$H$71+'[2]Stages'!$E$70,IF(D240&lt;=345.3,(D240-'[2]Stages'!$C$71)*'[2]Stages'!$H$72+'[2]Stages'!$E$71,IF(D240&lt;=359.2,(D240-'[2]Stages'!$C$72)*'[2]Stages'!$H$73+'[2]Stages'!$E$72)))))))</f>
        <v>301.05727272727273</v>
      </c>
      <c r="G240" s="114" t="s">
        <v>513</v>
      </c>
      <c r="H240" s="114" t="s">
        <v>514</v>
      </c>
      <c r="I240" s="114"/>
      <c r="J240" s="114"/>
      <c r="K240" s="114" t="s">
        <v>537</v>
      </c>
      <c r="L240" s="114" t="s">
        <v>538</v>
      </c>
      <c r="M240" s="114"/>
      <c r="N240" s="114"/>
      <c r="O240" s="114"/>
      <c r="P240" s="114"/>
      <c r="Q240" s="114" t="s">
        <v>517</v>
      </c>
      <c r="R240" s="114" t="s">
        <v>555</v>
      </c>
      <c r="S240" s="114"/>
      <c r="T240" s="114"/>
      <c r="U240" s="114"/>
      <c r="V240" s="165"/>
      <c r="W240" s="105" t="s">
        <v>477</v>
      </c>
      <c r="X240" s="114"/>
      <c r="Y240" s="114"/>
      <c r="Z240" s="114"/>
      <c r="AA240" s="114"/>
      <c r="AB240" s="18">
        <v>22.4</v>
      </c>
      <c r="AC240" s="165">
        <v>20.7</v>
      </c>
      <c r="AD240" s="165"/>
      <c r="AE240" s="165">
        <v>20.7</v>
      </c>
      <c r="AF240" s="165"/>
      <c r="AG240" s="165">
        <v>20.7</v>
      </c>
      <c r="AH240" s="146">
        <f t="shared" si="3"/>
        <v>20.900000000000002</v>
      </c>
      <c r="AI240" s="165"/>
      <c r="AJ240" s="165"/>
      <c r="AK240" s="114"/>
      <c r="AL240" s="114"/>
      <c r="AM240" s="114" t="s">
        <v>519</v>
      </c>
      <c r="AN240" s="114" t="s">
        <v>212</v>
      </c>
      <c r="AO240" s="116">
        <v>34</v>
      </c>
      <c r="AP240" s="114">
        <v>4</v>
      </c>
      <c r="AQ240" s="116">
        <v>277</v>
      </c>
      <c r="AR240" s="116">
        <v>280</v>
      </c>
      <c r="AS240" s="116">
        <v>2006</v>
      </c>
      <c r="AT240" s="114"/>
      <c r="AU240" s="114"/>
      <c r="AV240" s="114"/>
      <c r="AW240" s="114" t="s">
        <v>520</v>
      </c>
      <c r="AX240" s="117">
        <v>301.7</v>
      </c>
      <c r="AY240" s="167">
        <v>21</v>
      </c>
      <c r="AZ240" s="168"/>
      <c r="BA240" s="115"/>
      <c r="BB240" s="115"/>
      <c r="BC240" s="127"/>
      <c r="BD240" s="114"/>
      <c r="BK240" s="175"/>
      <c r="BL240" s="176"/>
      <c r="BM240" s="176"/>
      <c r="BN240" s="176"/>
      <c r="BO240" s="176"/>
      <c r="BP240" s="177"/>
      <c r="BQ240" s="177"/>
      <c r="BR240" s="114"/>
    </row>
    <row r="241" spans="1:70" ht="12" customHeight="1">
      <c r="A241" s="123" t="s">
        <v>579</v>
      </c>
      <c r="B241" s="116"/>
      <c r="C241" s="114"/>
      <c r="D241" s="124">
        <v>301</v>
      </c>
      <c r="E241" s="125" t="s">
        <v>276</v>
      </c>
      <c r="F241" s="64">
        <f>IF(D241&lt;=303.4,(D241-'[2]Stages'!$C$66)*'[2]Stages'!$H$67+'[2]Stages'!$E$66,IF(D241&lt;=307.2,(D241-'[2]Stages'!$C$67)*'[2]Stages'!$H$68+'[2]Stages'!$E$67,IF(D241&lt;=311.7,(D241-'[2]Stages'!$C$68)*'[2]Stages'!$H$69+'[2]Stages'!$E$68,IF(D241&lt;=318.1,(D241-'[2]Stages'!$C$69)*'[2]Stages'!$H$70+'[2]Stages'!$E$69,IF(D241&lt;=328.3,(D241-'[2]Stages'!$C$70)*'[2]Stages'!$H$71+'[2]Stages'!$E$70,IF(D241&lt;=345.3,(D241-'[2]Stages'!$C$71)*'[2]Stages'!$H$72+'[2]Stages'!$E$71,IF(D241&lt;=359.2,(D241-'[2]Stages'!$C$72)*'[2]Stages'!$H$73+'[2]Stages'!$E$72)))))))</f>
        <v>301.05727272727273</v>
      </c>
      <c r="G241" s="114" t="s">
        <v>513</v>
      </c>
      <c r="H241" s="114" t="s">
        <v>514</v>
      </c>
      <c r="I241" s="114"/>
      <c r="J241" s="114"/>
      <c r="K241" s="114" t="s">
        <v>537</v>
      </c>
      <c r="L241" s="114" t="s">
        <v>570</v>
      </c>
      <c r="M241" s="114"/>
      <c r="N241" s="114"/>
      <c r="O241" s="114"/>
      <c r="P241" s="114"/>
      <c r="Q241" s="114" t="s">
        <v>517</v>
      </c>
      <c r="R241" s="114" t="s">
        <v>540</v>
      </c>
      <c r="S241" s="114"/>
      <c r="T241" s="114"/>
      <c r="U241" s="114"/>
      <c r="V241" s="165"/>
      <c r="W241" s="105" t="s">
        <v>477</v>
      </c>
      <c r="X241" s="114"/>
      <c r="Y241" s="114"/>
      <c r="Z241" s="114"/>
      <c r="AA241" s="114"/>
      <c r="AB241" s="18">
        <v>22.4</v>
      </c>
      <c r="AC241" s="165">
        <v>20.8</v>
      </c>
      <c r="AD241" s="165"/>
      <c r="AE241" s="165">
        <v>20.8</v>
      </c>
      <c r="AF241" s="165"/>
      <c r="AG241" s="165">
        <v>20.8</v>
      </c>
      <c r="AH241" s="146">
        <f t="shared" si="3"/>
        <v>21.000000000000004</v>
      </c>
      <c r="AI241" s="165"/>
      <c r="AJ241" s="165"/>
      <c r="AK241" s="114"/>
      <c r="AL241" s="114"/>
      <c r="AM241" s="114" t="s">
        <v>519</v>
      </c>
      <c r="AN241" s="114" t="s">
        <v>212</v>
      </c>
      <c r="AO241" s="116">
        <v>34</v>
      </c>
      <c r="AP241" s="114">
        <v>4</v>
      </c>
      <c r="AQ241" s="116">
        <v>277</v>
      </c>
      <c r="AR241" s="116">
        <v>280</v>
      </c>
      <c r="AS241" s="116">
        <v>2006</v>
      </c>
      <c r="AT241" s="114"/>
      <c r="AU241" s="114"/>
      <c r="AV241" s="114"/>
      <c r="AW241" s="114" t="s">
        <v>520</v>
      </c>
      <c r="AX241" s="117">
        <v>301</v>
      </c>
      <c r="AY241" s="167">
        <v>20.4</v>
      </c>
      <c r="AZ241" s="168"/>
      <c r="BA241" s="115"/>
      <c r="BB241" s="115"/>
      <c r="BC241" s="127"/>
      <c r="BD241" s="114"/>
      <c r="BP241" s="114"/>
      <c r="BQ241" s="114"/>
      <c r="BR241" s="114"/>
    </row>
    <row r="242" spans="1:70" ht="12" customHeight="1">
      <c r="A242" s="123" t="s">
        <v>580</v>
      </c>
      <c r="B242" s="116"/>
      <c r="C242" s="114"/>
      <c r="D242" s="124">
        <v>301</v>
      </c>
      <c r="E242" s="125" t="s">
        <v>276</v>
      </c>
      <c r="F242" s="64">
        <f>IF(D242&lt;=303.4,(D242-'[2]Stages'!$C$66)*'[2]Stages'!$H$67+'[2]Stages'!$E$66,IF(D242&lt;=307.2,(D242-'[2]Stages'!$C$67)*'[2]Stages'!$H$68+'[2]Stages'!$E$67,IF(D242&lt;=311.7,(D242-'[2]Stages'!$C$68)*'[2]Stages'!$H$69+'[2]Stages'!$E$68,IF(D242&lt;=318.1,(D242-'[2]Stages'!$C$69)*'[2]Stages'!$H$70+'[2]Stages'!$E$69,IF(D242&lt;=328.3,(D242-'[2]Stages'!$C$70)*'[2]Stages'!$H$71+'[2]Stages'!$E$70,IF(D242&lt;=345.3,(D242-'[2]Stages'!$C$71)*'[2]Stages'!$H$72+'[2]Stages'!$E$71,IF(D242&lt;=359.2,(D242-'[2]Stages'!$C$72)*'[2]Stages'!$H$73+'[2]Stages'!$E$72)))))))</f>
        <v>301.05727272727273</v>
      </c>
      <c r="G242" s="114" t="s">
        <v>513</v>
      </c>
      <c r="H242" s="114" t="s">
        <v>514</v>
      </c>
      <c r="I242" s="114"/>
      <c r="J242" s="114"/>
      <c r="K242" s="114" t="s">
        <v>537</v>
      </c>
      <c r="L242" s="114" t="s">
        <v>570</v>
      </c>
      <c r="M242" s="114"/>
      <c r="N242" s="114"/>
      <c r="O242" s="114"/>
      <c r="P242" s="114"/>
      <c r="Q242" s="114" t="s">
        <v>517</v>
      </c>
      <c r="R242" s="114" t="s">
        <v>518</v>
      </c>
      <c r="S242" s="114"/>
      <c r="T242" s="114"/>
      <c r="U242" s="114"/>
      <c r="V242" s="165"/>
      <c r="W242" s="105" t="s">
        <v>477</v>
      </c>
      <c r="X242" s="114"/>
      <c r="Y242" s="114"/>
      <c r="Z242" s="114"/>
      <c r="AA242" s="114"/>
      <c r="AB242" s="18">
        <v>22.4</v>
      </c>
      <c r="AC242" s="165">
        <v>20.8</v>
      </c>
      <c r="AD242" s="165"/>
      <c r="AE242" s="165">
        <v>20.8</v>
      </c>
      <c r="AF242" s="165"/>
      <c r="AG242" s="165">
        <v>20.8</v>
      </c>
      <c r="AH242" s="146">
        <f t="shared" si="3"/>
        <v>21.000000000000004</v>
      </c>
      <c r="AI242" s="165"/>
      <c r="AJ242" s="165"/>
      <c r="AK242" s="114"/>
      <c r="AL242" s="114"/>
      <c r="AM242" s="114" t="s">
        <v>519</v>
      </c>
      <c r="AN242" s="114" t="s">
        <v>212</v>
      </c>
      <c r="AO242" s="116">
        <v>34</v>
      </c>
      <c r="AP242" s="114">
        <v>4</v>
      </c>
      <c r="AQ242" s="116">
        <v>277</v>
      </c>
      <c r="AR242" s="116">
        <v>280</v>
      </c>
      <c r="AS242" s="116">
        <v>2006</v>
      </c>
      <c r="AT242" s="114"/>
      <c r="AU242" s="114"/>
      <c r="AV242" s="114"/>
      <c r="AW242" s="114" t="s">
        <v>520</v>
      </c>
      <c r="AX242" s="117">
        <v>301</v>
      </c>
      <c r="AY242" s="167">
        <v>20.7</v>
      </c>
      <c r="AZ242" s="168"/>
      <c r="BA242" s="115"/>
      <c r="BB242" s="115"/>
      <c r="BC242" s="127"/>
      <c r="BD242" s="114"/>
      <c r="BP242" s="114"/>
      <c r="BQ242" s="114"/>
      <c r="BR242" s="114"/>
    </row>
    <row r="243" spans="1:70" ht="12" customHeight="1">
      <c r="A243" s="123" t="s">
        <v>581</v>
      </c>
      <c r="B243" s="116"/>
      <c r="C243" s="114"/>
      <c r="D243" s="124">
        <v>301</v>
      </c>
      <c r="E243" s="125" t="s">
        <v>276</v>
      </c>
      <c r="F243" s="64">
        <f>IF(D243&lt;=303.4,(D243-'[2]Stages'!$C$66)*'[2]Stages'!$H$67+'[2]Stages'!$E$66,IF(D243&lt;=307.2,(D243-'[2]Stages'!$C$67)*'[2]Stages'!$H$68+'[2]Stages'!$E$67,IF(D243&lt;=311.7,(D243-'[2]Stages'!$C$68)*'[2]Stages'!$H$69+'[2]Stages'!$E$68,IF(D243&lt;=318.1,(D243-'[2]Stages'!$C$69)*'[2]Stages'!$H$70+'[2]Stages'!$E$69,IF(D243&lt;=328.3,(D243-'[2]Stages'!$C$70)*'[2]Stages'!$H$71+'[2]Stages'!$E$70,IF(D243&lt;=345.3,(D243-'[2]Stages'!$C$71)*'[2]Stages'!$H$72+'[2]Stages'!$E$71,IF(D243&lt;=359.2,(D243-'[2]Stages'!$C$72)*'[2]Stages'!$H$73+'[2]Stages'!$E$72)))))))</f>
        <v>301.05727272727273</v>
      </c>
      <c r="G243" s="114" t="s">
        <v>513</v>
      </c>
      <c r="H243" s="114" t="s">
        <v>514</v>
      </c>
      <c r="I243" s="114"/>
      <c r="J243" s="114"/>
      <c r="K243" s="114" t="s">
        <v>537</v>
      </c>
      <c r="L243" s="114" t="s">
        <v>538</v>
      </c>
      <c r="M243" s="114"/>
      <c r="N243" s="114"/>
      <c r="O243" s="114"/>
      <c r="P243" s="114"/>
      <c r="Q243" s="114" t="s">
        <v>517</v>
      </c>
      <c r="R243" s="114" t="s">
        <v>542</v>
      </c>
      <c r="S243" s="114"/>
      <c r="T243" s="114"/>
      <c r="U243" s="114"/>
      <c r="V243" s="165"/>
      <c r="W243" s="105" t="s">
        <v>477</v>
      </c>
      <c r="X243" s="114"/>
      <c r="Y243" s="114"/>
      <c r="Z243" s="114"/>
      <c r="AA243" s="114"/>
      <c r="AB243" s="18">
        <v>22.4</v>
      </c>
      <c r="AC243" s="165">
        <v>20.8</v>
      </c>
      <c r="AD243" s="165"/>
      <c r="AE243" s="165">
        <v>20.8</v>
      </c>
      <c r="AF243" s="165"/>
      <c r="AG243" s="165">
        <v>20.8</v>
      </c>
      <c r="AH243" s="146">
        <f t="shared" si="3"/>
        <v>21.000000000000004</v>
      </c>
      <c r="AI243" s="165"/>
      <c r="AJ243" s="165"/>
      <c r="AK243" s="114"/>
      <c r="AL243" s="114"/>
      <c r="AM243" s="114" t="s">
        <v>519</v>
      </c>
      <c r="AN243" s="114" t="s">
        <v>212</v>
      </c>
      <c r="AO243" s="116">
        <v>34</v>
      </c>
      <c r="AP243" s="114">
        <v>4</v>
      </c>
      <c r="AQ243" s="116">
        <v>277</v>
      </c>
      <c r="AR243" s="116">
        <v>280</v>
      </c>
      <c r="AS243" s="116">
        <v>2006</v>
      </c>
      <c r="AT243" s="114"/>
      <c r="AU243" s="114"/>
      <c r="AV243" s="114"/>
      <c r="AW243" s="114" t="s">
        <v>520</v>
      </c>
      <c r="AX243" s="117">
        <v>301</v>
      </c>
      <c r="AY243" s="167">
        <v>19.9</v>
      </c>
      <c r="AZ243" s="168"/>
      <c r="BA243" s="115"/>
      <c r="BB243" s="115"/>
      <c r="BC243" s="127"/>
      <c r="BD243" s="114"/>
      <c r="BP243" s="114"/>
      <c r="BQ243" s="114"/>
      <c r="BR243" s="114"/>
    </row>
    <row r="244" spans="1:70" ht="12" customHeight="1">
      <c r="A244" s="123" t="s">
        <v>582</v>
      </c>
      <c r="B244" s="116"/>
      <c r="C244" s="114"/>
      <c r="D244" s="124">
        <v>301</v>
      </c>
      <c r="E244" s="125" t="s">
        <v>276</v>
      </c>
      <c r="F244" s="64">
        <f>IF(D244&lt;=303.4,(D244-'[2]Stages'!$C$66)*'[2]Stages'!$H$67+'[2]Stages'!$E$66,IF(D244&lt;=307.2,(D244-'[2]Stages'!$C$67)*'[2]Stages'!$H$68+'[2]Stages'!$E$67,IF(D244&lt;=311.7,(D244-'[2]Stages'!$C$68)*'[2]Stages'!$H$69+'[2]Stages'!$E$68,IF(D244&lt;=318.1,(D244-'[2]Stages'!$C$69)*'[2]Stages'!$H$70+'[2]Stages'!$E$69,IF(D244&lt;=328.3,(D244-'[2]Stages'!$C$70)*'[2]Stages'!$H$71+'[2]Stages'!$E$70,IF(D244&lt;=345.3,(D244-'[2]Stages'!$C$71)*'[2]Stages'!$H$72+'[2]Stages'!$E$71,IF(D244&lt;=359.2,(D244-'[2]Stages'!$C$72)*'[2]Stages'!$H$73+'[2]Stages'!$E$72)))))))</f>
        <v>301.05727272727273</v>
      </c>
      <c r="G244" s="114" t="s">
        <v>513</v>
      </c>
      <c r="H244" s="114" t="s">
        <v>514</v>
      </c>
      <c r="I244" s="114"/>
      <c r="J244" s="114"/>
      <c r="K244" s="114" t="s">
        <v>537</v>
      </c>
      <c r="L244" s="114" t="s">
        <v>538</v>
      </c>
      <c r="M244" s="114"/>
      <c r="N244" s="114"/>
      <c r="O244" s="114"/>
      <c r="P244" s="114"/>
      <c r="Q244" s="114" t="s">
        <v>517</v>
      </c>
      <c r="R244" s="114" t="s">
        <v>555</v>
      </c>
      <c r="S244" s="114"/>
      <c r="T244" s="114"/>
      <c r="U244" s="114"/>
      <c r="V244" s="165"/>
      <c r="W244" s="105" t="s">
        <v>477</v>
      </c>
      <c r="X244" s="114"/>
      <c r="Y244" s="114"/>
      <c r="Z244" s="114"/>
      <c r="AA244" s="114"/>
      <c r="AB244" s="18">
        <v>22.4</v>
      </c>
      <c r="AC244" s="165">
        <v>20.9</v>
      </c>
      <c r="AD244" s="165"/>
      <c r="AE244" s="165">
        <v>20.9</v>
      </c>
      <c r="AF244" s="165"/>
      <c r="AG244" s="165">
        <v>20.9</v>
      </c>
      <c r="AH244" s="146">
        <f t="shared" si="3"/>
        <v>21.1</v>
      </c>
      <c r="AI244" s="165"/>
      <c r="AJ244" s="165"/>
      <c r="AK244" s="114"/>
      <c r="AL244" s="114"/>
      <c r="AM244" s="114" t="s">
        <v>519</v>
      </c>
      <c r="AN244" s="114" t="s">
        <v>212</v>
      </c>
      <c r="AO244" s="116">
        <v>34</v>
      </c>
      <c r="AP244" s="114">
        <v>4</v>
      </c>
      <c r="AQ244" s="116">
        <v>277</v>
      </c>
      <c r="AR244" s="116">
        <v>280</v>
      </c>
      <c r="AS244" s="116">
        <v>2006</v>
      </c>
      <c r="AT244" s="114"/>
      <c r="AU244" s="114"/>
      <c r="AV244" s="114"/>
      <c r="AW244" s="114" t="s">
        <v>520</v>
      </c>
      <c r="AX244" s="117">
        <v>302</v>
      </c>
      <c r="AY244" s="167">
        <v>21</v>
      </c>
      <c r="AZ244" s="168"/>
      <c r="BA244" s="115"/>
      <c r="BB244" s="115"/>
      <c r="BC244" s="127"/>
      <c r="BD244" s="114"/>
      <c r="BJ244" s="110"/>
      <c r="BK244" s="178"/>
      <c r="BL244" s="179"/>
      <c r="BM244" s="179"/>
      <c r="BN244" s="179"/>
      <c r="BO244" s="179"/>
      <c r="BP244" s="177"/>
      <c r="BQ244" s="177"/>
      <c r="BR244" s="114"/>
    </row>
    <row r="245" spans="1:70" ht="12" customHeight="1">
      <c r="A245" s="123" t="s">
        <v>583</v>
      </c>
      <c r="B245" s="116"/>
      <c r="C245" s="114"/>
      <c r="D245" s="124">
        <v>301</v>
      </c>
      <c r="E245" s="125" t="s">
        <v>276</v>
      </c>
      <c r="F245" s="64">
        <f>IF(D245&lt;=303.4,(D245-'[2]Stages'!$C$66)*'[2]Stages'!$H$67+'[2]Stages'!$E$66,IF(D245&lt;=307.2,(D245-'[2]Stages'!$C$67)*'[2]Stages'!$H$68+'[2]Stages'!$E$67,IF(D245&lt;=311.7,(D245-'[2]Stages'!$C$68)*'[2]Stages'!$H$69+'[2]Stages'!$E$68,IF(D245&lt;=318.1,(D245-'[2]Stages'!$C$69)*'[2]Stages'!$H$70+'[2]Stages'!$E$69,IF(D245&lt;=328.3,(D245-'[2]Stages'!$C$70)*'[2]Stages'!$H$71+'[2]Stages'!$E$70,IF(D245&lt;=345.3,(D245-'[2]Stages'!$C$71)*'[2]Stages'!$H$72+'[2]Stages'!$E$71,IF(D245&lt;=359.2,(D245-'[2]Stages'!$C$72)*'[2]Stages'!$H$73+'[2]Stages'!$E$72)))))))</f>
        <v>301.05727272727273</v>
      </c>
      <c r="G245" s="114" t="s">
        <v>513</v>
      </c>
      <c r="H245" s="114" t="s">
        <v>514</v>
      </c>
      <c r="I245" s="114"/>
      <c r="J245" s="114"/>
      <c r="K245" s="114" t="s">
        <v>537</v>
      </c>
      <c r="L245" s="114" t="s">
        <v>570</v>
      </c>
      <c r="M245" s="114"/>
      <c r="N245" s="114"/>
      <c r="O245" s="114"/>
      <c r="P245" s="114"/>
      <c r="Q245" s="114" t="s">
        <v>517</v>
      </c>
      <c r="R245" s="114" t="s">
        <v>518</v>
      </c>
      <c r="S245" s="114"/>
      <c r="T245" s="114"/>
      <c r="U245" s="114"/>
      <c r="V245" s="165"/>
      <c r="W245" s="105" t="s">
        <v>477</v>
      </c>
      <c r="X245" s="114"/>
      <c r="Y245" s="114"/>
      <c r="Z245" s="114"/>
      <c r="AA245" s="114"/>
      <c r="AB245" s="18">
        <v>22.4</v>
      </c>
      <c r="AC245" s="165">
        <v>21</v>
      </c>
      <c r="AD245" s="165"/>
      <c r="AE245" s="165">
        <v>21</v>
      </c>
      <c r="AF245" s="165"/>
      <c r="AG245" s="165">
        <v>21</v>
      </c>
      <c r="AH245" s="146">
        <f t="shared" si="3"/>
        <v>21.200000000000003</v>
      </c>
      <c r="AI245" s="165"/>
      <c r="AJ245" s="165"/>
      <c r="AK245" s="114"/>
      <c r="AL245" s="114"/>
      <c r="AM245" s="114" t="s">
        <v>519</v>
      </c>
      <c r="AN245" s="114" t="s">
        <v>212</v>
      </c>
      <c r="AO245" s="116">
        <v>34</v>
      </c>
      <c r="AP245" s="114">
        <v>4</v>
      </c>
      <c r="AQ245" s="116">
        <v>277</v>
      </c>
      <c r="AR245" s="116">
        <v>280</v>
      </c>
      <c r="AS245" s="116">
        <v>2006</v>
      </c>
      <c r="AT245" s="114"/>
      <c r="AU245" s="114"/>
      <c r="AV245" s="114"/>
      <c r="AW245" s="114" t="s">
        <v>520</v>
      </c>
      <c r="AX245" s="117">
        <v>301</v>
      </c>
      <c r="AY245" s="167">
        <v>21.2</v>
      </c>
      <c r="AZ245" s="168"/>
      <c r="BA245" s="115"/>
      <c r="BB245" s="115"/>
      <c r="BC245" s="127"/>
      <c r="BD245" s="114"/>
      <c r="BP245" s="114"/>
      <c r="BQ245" s="114"/>
      <c r="BR245" s="114"/>
    </row>
    <row r="246" spans="1:70" ht="12" customHeight="1">
      <c r="A246" s="123" t="s">
        <v>584</v>
      </c>
      <c r="B246" s="116"/>
      <c r="C246" s="114"/>
      <c r="D246" s="124">
        <v>301</v>
      </c>
      <c r="E246" s="125" t="s">
        <v>276</v>
      </c>
      <c r="F246" s="64">
        <f>IF(D246&lt;=303.4,(D246-'[2]Stages'!$C$66)*'[2]Stages'!$H$67+'[2]Stages'!$E$66,IF(D246&lt;=307.2,(D246-'[2]Stages'!$C$67)*'[2]Stages'!$H$68+'[2]Stages'!$E$67,IF(D246&lt;=311.7,(D246-'[2]Stages'!$C$68)*'[2]Stages'!$H$69+'[2]Stages'!$E$68,IF(D246&lt;=318.1,(D246-'[2]Stages'!$C$69)*'[2]Stages'!$H$70+'[2]Stages'!$E$69,IF(D246&lt;=328.3,(D246-'[2]Stages'!$C$70)*'[2]Stages'!$H$71+'[2]Stages'!$E$70,IF(D246&lt;=345.3,(D246-'[2]Stages'!$C$71)*'[2]Stages'!$H$72+'[2]Stages'!$E$71,IF(D246&lt;=359.2,(D246-'[2]Stages'!$C$72)*'[2]Stages'!$H$73+'[2]Stages'!$E$72)))))))</f>
        <v>301.05727272727273</v>
      </c>
      <c r="G246" s="114" t="s">
        <v>513</v>
      </c>
      <c r="H246" s="114" t="s">
        <v>514</v>
      </c>
      <c r="I246" s="114"/>
      <c r="J246" s="114"/>
      <c r="K246" s="114" t="s">
        <v>537</v>
      </c>
      <c r="L246" s="114" t="s">
        <v>538</v>
      </c>
      <c r="M246" s="114"/>
      <c r="N246" s="114"/>
      <c r="O246" s="114"/>
      <c r="P246" s="114"/>
      <c r="Q246" s="114" t="s">
        <v>517</v>
      </c>
      <c r="R246" s="114" t="s">
        <v>518</v>
      </c>
      <c r="S246" s="114"/>
      <c r="T246" s="114"/>
      <c r="U246" s="114"/>
      <c r="V246" s="165"/>
      <c r="W246" s="105" t="s">
        <v>477</v>
      </c>
      <c r="X246" s="114"/>
      <c r="Y246" s="114"/>
      <c r="Z246" s="114"/>
      <c r="AA246" s="114"/>
      <c r="AB246" s="18">
        <v>22.4</v>
      </c>
      <c r="AC246" s="165">
        <v>21</v>
      </c>
      <c r="AD246" s="165"/>
      <c r="AE246" s="165">
        <v>21</v>
      </c>
      <c r="AF246" s="165"/>
      <c r="AG246" s="165">
        <v>21</v>
      </c>
      <c r="AH246" s="146">
        <f t="shared" si="3"/>
        <v>21.200000000000003</v>
      </c>
      <c r="AI246" s="165"/>
      <c r="AJ246" s="165"/>
      <c r="AK246" s="114"/>
      <c r="AL246" s="114"/>
      <c r="AM246" s="114" t="s">
        <v>519</v>
      </c>
      <c r="AN246" s="114" t="s">
        <v>212</v>
      </c>
      <c r="AO246" s="116">
        <v>34</v>
      </c>
      <c r="AP246" s="114">
        <v>4</v>
      </c>
      <c r="AQ246" s="116">
        <v>277</v>
      </c>
      <c r="AR246" s="116">
        <v>280</v>
      </c>
      <c r="AS246" s="116">
        <v>2006</v>
      </c>
      <c r="AT246" s="114"/>
      <c r="AU246" s="114"/>
      <c r="AV246" s="114"/>
      <c r="AW246" s="114" t="s">
        <v>520</v>
      </c>
      <c r="AX246" s="117">
        <v>301</v>
      </c>
      <c r="AY246" s="167">
        <v>20.1</v>
      </c>
      <c r="AZ246" s="168"/>
      <c r="BA246" s="115"/>
      <c r="BB246" s="115"/>
      <c r="BC246" s="127"/>
      <c r="BD246" s="114"/>
      <c r="BK246" s="175"/>
      <c r="BL246" s="176"/>
      <c r="BM246" s="176"/>
      <c r="BN246" s="176"/>
      <c r="BO246" s="176"/>
      <c r="BP246" s="114"/>
      <c r="BQ246" s="114"/>
      <c r="BR246" s="114"/>
    </row>
    <row r="247" spans="1:70" ht="12" customHeight="1">
      <c r="A247" s="123" t="s">
        <v>585</v>
      </c>
      <c r="B247" s="116"/>
      <c r="C247" s="114"/>
      <c r="D247" s="124">
        <v>301</v>
      </c>
      <c r="E247" s="125" t="s">
        <v>276</v>
      </c>
      <c r="F247" s="64">
        <f>IF(D247&lt;=303.4,(D247-'[2]Stages'!$C$66)*'[2]Stages'!$H$67+'[2]Stages'!$E$66,IF(D247&lt;=307.2,(D247-'[2]Stages'!$C$67)*'[2]Stages'!$H$68+'[2]Stages'!$E$67,IF(D247&lt;=311.7,(D247-'[2]Stages'!$C$68)*'[2]Stages'!$H$69+'[2]Stages'!$E$68,IF(D247&lt;=318.1,(D247-'[2]Stages'!$C$69)*'[2]Stages'!$H$70+'[2]Stages'!$E$69,IF(D247&lt;=328.3,(D247-'[2]Stages'!$C$70)*'[2]Stages'!$H$71+'[2]Stages'!$E$70,IF(D247&lt;=345.3,(D247-'[2]Stages'!$C$71)*'[2]Stages'!$H$72+'[2]Stages'!$E$71,IF(D247&lt;=359.2,(D247-'[2]Stages'!$C$72)*'[2]Stages'!$H$73+'[2]Stages'!$E$72)))))))</f>
        <v>301.05727272727273</v>
      </c>
      <c r="G247" s="114" t="s">
        <v>513</v>
      </c>
      <c r="H247" s="114" t="s">
        <v>514</v>
      </c>
      <c r="I247" s="114"/>
      <c r="J247" s="114"/>
      <c r="K247" s="114" t="s">
        <v>537</v>
      </c>
      <c r="L247" s="114" t="s">
        <v>570</v>
      </c>
      <c r="M247" s="114"/>
      <c r="N247" s="114"/>
      <c r="O247" s="114"/>
      <c r="P247" s="114"/>
      <c r="Q247" s="114" t="s">
        <v>517</v>
      </c>
      <c r="R247" s="114" t="s">
        <v>561</v>
      </c>
      <c r="S247" s="114"/>
      <c r="T247" s="114"/>
      <c r="U247" s="114"/>
      <c r="V247" s="165"/>
      <c r="W247" s="114" t="s">
        <v>586</v>
      </c>
      <c r="X247" s="114"/>
      <c r="Y247" s="114"/>
      <c r="Z247" s="114"/>
      <c r="AA247" s="114"/>
      <c r="AB247" s="18">
        <v>22.4</v>
      </c>
      <c r="AC247" s="165">
        <v>21.1</v>
      </c>
      <c r="AD247" s="165"/>
      <c r="AE247" s="165">
        <v>21.1</v>
      </c>
      <c r="AF247" s="165"/>
      <c r="AG247" s="165">
        <v>21.1</v>
      </c>
      <c r="AH247" s="146">
        <f t="shared" si="3"/>
        <v>21.300000000000004</v>
      </c>
      <c r="AI247" s="165"/>
      <c r="AJ247" s="165"/>
      <c r="AK247" s="114"/>
      <c r="AL247" s="114"/>
      <c r="AM247" s="114" t="s">
        <v>519</v>
      </c>
      <c r="AN247" s="114" t="s">
        <v>212</v>
      </c>
      <c r="AO247" s="116">
        <v>34</v>
      </c>
      <c r="AP247" s="114">
        <v>4</v>
      </c>
      <c r="AQ247" s="116">
        <v>277</v>
      </c>
      <c r="AR247" s="116">
        <v>280</v>
      </c>
      <c r="AS247" s="116">
        <v>2006</v>
      </c>
      <c r="AT247" s="114"/>
      <c r="AU247" s="114"/>
      <c r="AV247" s="114"/>
      <c r="AW247" s="114" t="s">
        <v>520</v>
      </c>
      <c r="AX247" s="117">
        <v>301</v>
      </c>
      <c r="AY247" s="167">
        <v>20.8</v>
      </c>
      <c r="AZ247" s="168"/>
      <c r="BA247" s="115"/>
      <c r="BB247" s="115"/>
      <c r="BC247" s="127"/>
      <c r="BD247" s="114"/>
      <c r="BP247" s="114"/>
      <c r="BQ247" s="114"/>
      <c r="BR247" s="114"/>
    </row>
    <row r="248" spans="1:70" ht="12" customHeight="1">
      <c r="A248" s="123" t="s">
        <v>587</v>
      </c>
      <c r="B248" s="116"/>
      <c r="C248" s="114"/>
      <c r="D248" s="124">
        <v>301</v>
      </c>
      <c r="E248" s="125" t="s">
        <v>276</v>
      </c>
      <c r="F248" s="64">
        <f>IF(D248&lt;=303.4,(D248-'[2]Stages'!$C$66)*'[2]Stages'!$H$67+'[2]Stages'!$E$66,IF(D248&lt;=307.2,(D248-'[2]Stages'!$C$67)*'[2]Stages'!$H$68+'[2]Stages'!$E$67,IF(D248&lt;=311.7,(D248-'[2]Stages'!$C$68)*'[2]Stages'!$H$69+'[2]Stages'!$E$68,IF(D248&lt;=318.1,(D248-'[2]Stages'!$C$69)*'[2]Stages'!$H$70+'[2]Stages'!$E$69,IF(D248&lt;=328.3,(D248-'[2]Stages'!$C$70)*'[2]Stages'!$H$71+'[2]Stages'!$E$70,IF(D248&lt;=345.3,(D248-'[2]Stages'!$C$71)*'[2]Stages'!$H$72+'[2]Stages'!$E$71,IF(D248&lt;=359.2,(D248-'[2]Stages'!$C$72)*'[2]Stages'!$H$73+'[2]Stages'!$E$72)))))))</f>
        <v>301.05727272727273</v>
      </c>
      <c r="G248" s="114" t="s">
        <v>513</v>
      </c>
      <c r="H248" s="114" t="s">
        <v>514</v>
      </c>
      <c r="I248" s="114"/>
      <c r="J248" s="114"/>
      <c r="K248" s="114" t="s">
        <v>537</v>
      </c>
      <c r="L248" s="114" t="s">
        <v>570</v>
      </c>
      <c r="M248" s="114"/>
      <c r="N248" s="114"/>
      <c r="O248" s="114"/>
      <c r="P248" s="114"/>
      <c r="Q248" s="114" t="s">
        <v>517</v>
      </c>
      <c r="R248" s="114" t="s">
        <v>561</v>
      </c>
      <c r="S248" s="114"/>
      <c r="T248" s="114"/>
      <c r="U248" s="114"/>
      <c r="V248" s="165"/>
      <c r="W248" s="105" t="s">
        <v>477</v>
      </c>
      <c r="X248" s="114"/>
      <c r="Y248" s="114"/>
      <c r="Z248" s="114"/>
      <c r="AA248" s="114"/>
      <c r="AB248" s="18">
        <v>22.4</v>
      </c>
      <c r="AC248" s="165">
        <v>21.1</v>
      </c>
      <c r="AD248" s="165"/>
      <c r="AE248" s="165">
        <v>21.1</v>
      </c>
      <c r="AF248" s="165"/>
      <c r="AG248" s="165">
        <v>21.1</v>
      </c>
      <c r="AH248" s="146">
        <f t="shared" si="3"/>
        <v>21.300000000000004</v>
      </c>
      <c r="AI248" s="165"/>
      <c r="AJ248" s="165"/>
      <c r="AK248" s="114"/>
      <c r="AL248" s="114"/>
      <c r="AM248" s="114" t="s">
        <v>519</v>
      </c>
      <c r="AN248" s="114" t="s">
        <v>212</v>
      </c>
      <c r="AO248" s="116">
        <v>34</v>
      </c>
      <c r="AP248" s="114">
        <v>4</v>
      </c>
      <c r="AQ248" s="116">
        <v>277</v>
      </c>
      <c r="AR248" s="116">
        <v>280</v>
      </c>
      <c r="AS248" s="116">
        <v>2006</v>
      </c>
      <c r="AT248" s="114"/>
      <c r="AU248" s="114"/>
      <c r="AV248" s="114"/>
      <c r="AW248" s="114" t="s">
        <v>520</v>
      </c>
      <c r="AX248" s="117">
        <v>301</v>
      </c>
      <c r="AY248" s="167">
        <v>20.6</v>
      </c>
      <c r="AZ248" s="168"/>
      <c r="BA248" s="115"/>
      <c r="BB248" s="115"/>
      <c r="BC248" s="127"/>
      <c r="BD248" s="114"/>
      <c r="BJ248" s="110"/>
      <c r="BP248" s="114"/>
      <c r="BQ248" s="114"/>
      <c r="BR248" s="114"/>
    </row>
    <row r="249" spans="1:70" ht="12" customHeight="1">
      <c r="A249" s="123" t="s">
        <v>588</v>
      </c>
      <c r="B249" s="116"/>
      <c r="C249" s="114"/>
      <c r="D249" s="124">
        <v>301</v>
      </c>
      <c r="E249" s="125" t="s">
        <v>276</v>
      </c>
      <c r="F249" s="64">
        <f>IF(D249&lt;=303.4,(D249-'[2]Stages'!$C$66)*'[2]Stages'!$H$67+'[2]Stages'!$E$66,IF(D249&lt;=307.2,(D249-'[2]Stages'!$C$67)*'[2]Stages'!$H$68+'[2]Stages'!$E$67,IF(D249&lt;=311.7,(D249-'[2]Stages'!$C$68)*'[2]Stages'!$H$69+'[2]Stages'!$E$68,IF(D249&lt;=318.1,(D249-'[2]Stages'!$C$69)*'[2]Stages'!$H$70+'[2]Stages'!$E$69,IF(D249&lt;=328.3,(D249-'[2]Stages'!$C$70)*'[2]Stages'!$H$71+'[2]Stages'!$E$70,IF(D249&lt;=345.3,(D249-'[2]Stages'!$C$71)*'[2]Stages'!$H$72+'[2]Stages'!$E$71,IF(D249&lt;=359.2,(D249-'[2]Stages'!$C$72)*'[2]Stages'!$H$73+'[2]Stages'!$E$72)))))))</f>
        <v>301.05727272727273</v>
      </c>
      <c r="G249" s="114" t="s">
        <v>513</v>
      </c>
      <c r="H249" s="114" t="s">
        <v>514</v>
      </c>
      <c r="I249" s="114"/>
      <c r="J249" s="114"/>
      <c r="K249" s="114" t="s">
        <v>537</v>
      </c>
      <c r="L249" s="114" t="s">
        <v>538</v>
      </c>
      <c r="M249" s="114"/>
      <c r="N249" s="114"/>
      <c r="O249" s="114"/>
      <c r="P249" s="114"/>
      <c r="Q249" s="114" t="s">
        <v>517</v>
      </c>
      <c r="R249" s="114" t="s">
        <v>559</v>
      </c>
      <c r="S249" s="114"/>
      <c r="T249" s="114"/>
      <c r="U249" s="114"/>
      <c r="V249" s="165"/>
      <c r="W249" s="105" t="s">
        <v>477</v>
      </c>
      <c r="X249" s="114"/>
      <c r="Y249" s="114"/>
      <c r="Z249" s="114"/>
      <c r="AA249" s="114"/>
      <c r="AB249" s="18">
        <v>22.4</v>
      </c>
      <c r="AC249" s="165">
        <v>21.1</v>
      </c>
      <c r="AD249" s="165"/>
      <c r="AE249" s="165">
        <v>21.1</v>
      </c>
      <c r="AF249" s="165"/>
      <c r="AG249" s="165">
        <v>21.1</v>
      </c>
      <c r="AH249" s="146">
        <f t="shared" si="3"/>
        <v>21.300000000000004</v>
      </c>
      <c r="AI249" s="165"/>
      <c r="AJ249" s="165"/>
      <c r="AK249" s="114"/>
      <c r="AL249" s="114"/>
      <c r="AM249" s="114" t="s">
        <v>519</v>
      </c>
      <c r="AN249" s="114" t="s">
        <v>212</v>
      </c>
      <c r="AO249" s="116">
        <v>34</v>
      </c>
      <c r="AP249" s="114">
        <v>4</v>
      </c>
      <c r="AQ249" s="116">
        <v>277</v>
      </c>
      <c r="AR249" s="116">
        <v>280</v>
      </c>
      <c r="AS249" s="116">
        <v>2006</v>
      </c>
      <c r="AT249" s="114"/>
      <c r="AU249" s="114"/>
      <c r="AV249" s="114"/>
      <c r="AW249" s="114" t="s">
        <v>520</v>
      </c>
      <c r="AX249" s="117">
        <v>301</v>
      </c>
      <c r="AY249" s="167">
        <v>21.1</v>
      </c>
      <c r="AZ249" s="168"/>
      <c r="BA249" s="115"/>
      <c r="BB249" s="115"/>
      <c r="BC249" s="127"/>
      <c r="BD249" s="114"/>
      <c r="BP249" s="114"/>
      <c r="BQ249" s="114"/>
      <c r="BR249" s="114"/>
    </row>
    <row r="250" spans="1:70" ht="12" customHeight="1">
      <c r="A250" s="123" t="s">
        <v>589</v>
      </c>
      <c r="B250" s="116"/>
      <c r="C250" s="114"/>
      <c r="D250" s="124">
        <v>301</v>
      </c>
      <c r="E250" s="125" t="s">
        <v>276</v>
      </c>
      <c r="F250" s="64">
        <f>IF(D250&lt;=303.4,(D250-'[2]Stages'!$C$66)*'[2]Stages'!$H$67+'[2]Stages'!$E$66,IF(D250&lt;=307.2,(D250-'[2]Stages'!$C$67)*'[2]Stages'!$H$68+'[2]Stages'!$E$67,IF(D250&lt;=311.7,(D250-'[2]Stages'!$C$68)*'[2]Stages'!$H$69+'[2]Stages'!$E$68,IF(D250&lt;=318.1,(D250-'[2]Stages'!$C$69)*'[2]Stages'!$H$70+'[2]Stages'!$E$69,IF(D250&lt;=328.3,(D250-'[2]Stages'!$C$70)*'[2]Stages'!$H$71+'[2]Stages'!$E$70,IF(D250&lt;=345.3,(D250-'[2]Stages'!$C$71)*'[2]Stages'!$H$72+'[2]Stages'!$E$71,IF(D250&lt;=359.2,(D250-'[2]Stages'!$C$72)*'[2]Stages'!$H$73+'[2]Stages'!$E$72)))))))</f>
        <v>301.05727272727273</v>
      </c>
      <c r="G250" s="114" t="s">
        <v>513</v>
      </c>
      <c r="H250" s="114" t="s">
        <v>514</v>
      </c>
      <c r="I250" s="114"/>
      <c r="J250" s="114"/>
      <c r="K250" s="114" t="s">
        <v>537</v>
      </c>
      <c r="L250" s="114" t="s">
        <v>538</v>
      </c>
      <c r="M250" s="114"/>
      <c r="N250" s="114"/>
      <c r="O250" s="114"/>
      <c r="P250" s="114"/>
      <c r="Q250" s="114" t="s">
        <v>517</v>
      </c>
      <c r="R250" s="114" t="s">
        <v>518</v>
      </c>
      <c r="S250" s="114"/>
      <c r="T250" s="114"/>
      <c r="U250" s="114"/>
      <c r="V250" s="165"/>
      <c r="W250" s="105" t="s">
        <v>477</v>
      </c>
      <c r="X250" s="114"/>
      <c r="Y250" s="114"/>
      <c r="Z250" s="114"/>
      <c r="AA250" s="114"/>
      <c r="AB250" s="18">
        <v>22.4</v>
      </c>
      <c r="AC250" s="165">
        <v>21.1</v>
      </c>
      <c r="AD250" s="165"/>
      <c r="AE250" s="165">
        <v>21.1</v>
      </c>
      <c r="AF250" s="165"/>
      <c r="AG250" s="165">
        <v>21.1</v>
      </c>
      <c r="AH250" s="146">
        <f t="shared" si="3"/>
        <v>21.300000000000004</v>
      </c>
      <c r="AI250" s="165"/>
      <c r="AJ250" s="165"/>
      <c r="AK250" s="114"/>
      <c r="AL250" s="114"/>
      <c r="AM250" s="114" t="s">
        <v>519</v>
      </c>
      <c r="AN250" s="114" t="s">
        <v>212</v>
      </c>
      <c r="AO250" s="116">
        <v>34</v>
      </c>
      <c r="AP250" s="114">
        <v>4</v>
      </c>
      <c r="AQ250" s="116">
        <v>277</v>
      </c>
      <c r="AR250" s="116">
        <v>280</v>
      </c>
      <c r="AS250" s="116">
        <v>2006</v>
      </c>
      <c r="AT250" s="114"/>
      <c r="AU250" s="114"/>
      <c r="AV250" s="114"/>
      <c r="AW250" s="114" t="s">
        <v>520</v>
      </c>
      <c r="AX250" s="117">
        <v>301</v>
      </c>
      <c r="AY250" s="167">
        <v>20.1</v>
      </c>
      <c r="AZ250" s="168"/>
      <c r="BA250" s="115"/>
      <c r="BB250" s="115"/>
      <c r="BC250" s="127"/>
      <c r="BD250" s="114"/>
      <c r="BK250" s="175"/>
      <c r="BL250" s="176"/>
      <c r="BM250" s="176"/>
      <c r="BN250" s="176"/>
      <c r="BO250" s="176"/>
      <c r="BP250" s="114"/>
      <c r="BQ250" s="114"/>
      <c r="BR250" s="114"/>
    </row>
    <row r="251" spans="1:70" ht="12" customHeight="1">
      <c r="A251" s="123" t="s">
        <v>590</v>
      </c>
      <c r="B251" s="116"/>
      <c r="C251" s="114"/>
      <c r="D251" s="124">
        <v>301</v>
      </c>
      <c r="E251" s="125" t="s">
        <v>276</v>
      </c>
      <c r="F251" s="64">
        <f>IF(D251&lt;=303.4,(D251-'[2]Stages'!$C$66)*'[2]Stages'!$H$67+'[2]Stages'!$E$66,IF(D251&lt;=307.2,(D251-'[2]Stages'!$C$67)*'[2]Stages'!$H$68+'[2]Stages'!$E$67,IF(D251&lt;=311.7,(D251-'[2]Stages'!$C$68)*'[2]Stages'!$H$69+'[2]Stages'!$E$68,IF(D251&lt;=318.1,(D251-'[2]Stages'!$C$69)*'[2]Stages'!$H$70+'[2]Stages'!$E$69,IF(D251&lt;=328.3,(D251-'[2]Stages'!$C$70)*'[2]Stages'!$H$71+'[2]Stages'!$E$70,IF(D251&lt;=345.3,(D251-'[2]Stages'!$C$71)*'[2]Stages'!$H$72+'[2]Stages'!$E$71,IF(D251&lt;=359.2,(D251-'[2]Stages'!$C$72)*'[2]Stages'!$H$73+'[2]Stages'!$E$72)))))))</f>
        <v>301.05727272727273</v>
      </c>
      <c r="G251" s="114" t="s">
        <v>513</v>
      </c>
      <c r="H251" s="114" t="s">
        <v>514</v>
      </c>
      <c r="I251" s="114"/>
      <c r="J251" s="114"/>
      <c r="K251" s="114" t="s">
        <v>537</v>
      </c>
      <c r="L251" s="114" t="s">
        <v>538</v>
      </c>
      <c r="M251" s="114"/>
      <c r="N251" s="114"/>
      <c r="O251" s="114"/>
      <c r="P251" s="114"/>
      <c r="Q251" s="114" t="s">
        <v>517</v>
      </c>
      <c r="R251" s="114" t="s">
        <v>565</v>
      </c>
      <c r="S251" s="114"/>
      <c r="T251" s="114"/>
      <c r="U251" s="114"/>
      <c r="V251" s="165"/>
      <c r="W251" s="105" t="s">
        <v>477</v>
      </c>
      <c r="X251" s="114"/>
      <c r="Y251" s="114"/>
      <c r="Z251" s="114"/>
      <c r="AA251" s="114"/>
      <c r="AB251" s="18">
        <v>22.4</v>
      </c>
      <c r="AC251" s="165">
        <v>21.2</v>
      </c>
      <c r="AD251" s="165"/>
      <c r="AE251" s="165">
        <v>21.2</v>
      </c>
      <c r="AF251" s="165"/>
      <c r="AG251" s="165">
        <v>21.2</v>
      </c>
      <c r="AH251" s="146">
        <f t="shared" si="3"/>
        <v>21.400000000000002</v>
      </c>
      <c r="AI251" s="165"/>
      <c r="AJ251" s="165"/>
      <c r="AK251" s="114"/>
      <c r="AL251" s="114"/>
      <c r="AM251" s="114" t="s">
        <v>519</v>
      </c>
      <c r="AN251" s="114" t="s">
        <v>212</v>
      </c>
      <c r="AO251" s="116">
        <v>34</v>
      </c>
      <c r="AP251" s="114">
        <v>4</v>
      </c>
      <c r="AQ251" s="116">
        <v>277</v>
      </c>
      <c r="AR251" s="116">
        <v>280</v>
      </c>
      <c r="AS251" s="116">
        <v>2006</v>
      </c>
      <c r="AT251" s="114"/>
      <c r="AU251" s="114"/>
      <c r="AV251" s="114"/>
      <c r="AW251" s="114" t="s">
        <v>520</v>
      </c>
      <c r="AX251" s="117">
        <v>301</v>
      </c>
      <c r="AY251" s="167">
        <v>20.2</v>
      </c>
      <c r="AZ251" s="168"/>
      <c r="BA251" s="115"/>
      <c r="BB251" s="115"/>
      <c r="BC251" s="127"/>
      <c r="BD251" s="114"/>
      <c r="BJ251" s="110"/>
      <c r="BP251" s="114"/>
      <c r="BQ251" s="114"/>
      <c r="BR251" s="114"/>
    </row>
    <row r="252" spans="1:70" ht="12" customHeight="1">
      <c r="A252" s="123" t="s">
        <v>591</v>
      </c>
      <c r="B252" s="116"/>
      <c r="C252" s="114"/>
      <c r="D252" s="124">
        <v>301</v>
      </c>
      <c r="E252" s="125" t="s">
        <v>276</v>
      </c>
      <c r="F252" s="64">
        <f>IF(D252&lt;=303.4,(D252-'[2]Stages'!$C$66)*'[2]Stages'!$H$67+'[2]Stages'!$E$66,IF(D252&lt;=307.2,(D252-'[2]Stages'!$C$67)*'[2]Stages'!$H$68+'[2]Stages'!$E$67,IF(D252&lt;=311.7,(D252-'[2]Stages'!$C$68)*'[2]Stages'!$H$69+'[2]Stages'!$E$68,IF(D252&lt;=318.1,(D252-'[2]Stages'!$C$69)*'[2]Stages'!$H$70+'[2]Stages'!$E$69,IF(D252&lt;=328.3,(D252-'[2]Stages'!$C$70)*'[2]Stages'!$H$71+'[2]Stages'!$E$70,IF(D252&lt;=345.3,(D252-'[2]Stages'!$C$71)*'[2]Stages'!$H$72+'[2]Stages'!$E$71,IF(D252&lt;=359.2,(D252-'[2]Stages'!$C$72)*'[2]Stages'!$H$73+'[2]Stages'!$E$72)))))))</f>
        <v>301.05727272727273</v>
      </c>
      <c r="G252" s="114" t="s">
        <v>513</v>
      </c>
      <c r="H252" s="114" t="s">
        <v>514</v>
      </c>
      <c r="I252" s="114"/>
      <c r="J252" s="114"/>
      <c r="K252" s="114" t="s">
        <v>537</v>
      </c>
      <c r="L252" s="114" t="s">
        <v>570</v>
      </c>
      <c r="M252" s="114"/>
      <c r="N252" s="114"/>
      <c r="O252" s="114"/>
      <c r="P252" s="114"/>
      <c r="Q252" s="114" t="s">
        <v>517</v>
      </c>
      <c r="R252" s="114" t="s">
        <v>547</v>
      </c>
      <c r="S252" s="114"/>
      <c r="T252" s="114"/>
      <c r="U252" s="114"/>
      <c r="V252" s="165"/>
      <c r="W252" s="105" t="s">
        <v>477</v>
      </c>
      <c r="X252" s="114"/>
      <c r="Y252" s="114"/>
      <c r="Z252" s="114"/>
      <c r="AA252" s="114"/>
      <c r="AB252" s="18">
        <v>22.4</v>
      </c>
      <c r="AC252" s="165">
        <v>21.4</v>
      </c>
      <c r="AD252" s="165"/>
      <c r="AE252" s="165">
        <v>21.4</v>
      </c>
      <c r="AF252" s="165"/>
      <c r="AG252" s="165">
        <v>21.4</v>
      </c>
      <c r="AH252" s="146">
        <f t="shared" si="3"/>
        <v>21.6</v>
      </c>
      <c r="AI252" s="165"/>
      <c r="AJ252" s="165"/>
      <c r="AK252" s="114"/>
      <c r="AL252" s="114"/>
      <c r="AM252" s="114" t="s">
        <v>519</v>
      </c>
      <c r="AN252" s="114" t="s">
        <v>212</v>
      </c>
      <c r="AO252" s="116">
        <v>34</v>
      </c>
      <c r="AP252" s="114">
        <v>4</v>
      </c>
      <c r="AQ252" s="116">
        <v>277</v>
      </c>
      <c r="AR252" s="116">
        <v>280</v>
      </c>
      <c r="AS252" s="116">
        <v>2006</v>
      </c>
      <c r="AT252" s="114"/>
      <c r="AU252" s="114"/>
      <c r="AV252" s="114"/>
      <c r="AW252" s="114" t="s">
        <v>520</v>
      </c>
      <c r="AX252" s="117">
        <v>301</v>
      </c>
      <c r="AY252" s="167">
        <v>21.1</v>
      </c>
      <c r="AZ252" s="168"/>
      <c r="BA252" s="115"/>
      <c r="BB252" s="115"/>
      <c r="BC252" s="127"/>
      <c r="BD252" s="114"/>
      <c r="BP252" s="114"/>
      <c r="BQ252" s="114"/>
      <c r="BR252" s="114"/>
    </row>
    <row r="253" spans="1:70" ht="12" customHeight="1">
      <c r="A253" s="123" t="s">
        <v>592</v>
      </c>
      <c r="B253" s="116"/>
      <c r="C253" s="114"/>
      <c r="D253" s="124">
        <v>301</v>
      </c>
      <c r="E253" s="125" t="s">
        <v>276</v>
      </c>
      <c r="F253" s="64">
        <f>IF(D253&lt;=303.4,(D253-'[2]Stages'!$C$66)*'[2]Stages'!$H$67+'[2]Stages'!$E$66,IF(D253&lt;=307.2,(D253-'[2]Stages'!$C$67)*'[2]Stages'!$H$68+'[2]Stages'!$E$67,IF(D253&lt;=311.7,(D253-'[2]Stages'!$C$68)*'[2]Stages'!$H$69+'[2]Stages'!$E$68,IF(D253&lt;=318.1,(D253-'[2]Stages'!$C$69)*'[2]Stages'!$H$70+'[2]Stages'!$E$69,IF(D253&lt;=328.3,(D253-'[2]Stages'!$C$70)*'[2]Stages'!$H$71+'[2]Stages'!$E$70,IF(D253&lt;=345.3,(D253-'[2]Stages'!$C$71)*'[2]Stages'!$H$72+'[2]Stages'!$E$71,IF(D253&lt;=359.2,(D253-'[2]Stages'!$C$72)*'[2]Stages'!$H$73+'[2]Stages'!$E$72)))))))</f>
        <v>301.05727272727273</v>
      </c>
      <c r="G253" s="114" t="s">
        <v>513</v>
      </c>
      <c r="H253" s="114" t="s">
        <v>514</v>
      </c>
      <c r="I253" s="114"/>
      <c r="J253" s="114"/>
      <c r="K253" s="114" t="s">
        <v>537</v>
      </c>
      <c r="L253" s="114" t="s">
        <v>570</v>
      </c>
      <c r="M253" s="114"/>
      <c r="N253" s="114"/>
      <c r="O253" s="114"/>
      <c r="P253" s="114"/>
      <c r="Q253" s="114" t="s">
        <v>517</v>
      </c>
      <c r="R253" s="114" t="s">
        <v>559</v>
      </c>
      <c r="S253" s="114"/>
      <c r="T253" s="114"/>
      <c r="U253" s="114"/>
      <c r="V253" s="165"/>
      <c r="W253" s="105" t="s">
        <v>477</v>
      </c>
      <c r="X253" s="114"/>
      <c r="Y253" s="114"/>
      <c r="Z253" s="114"/>
      <c r="AA253" s="114"/>
      <c r="AB253" s="18">
        <v>22.4</v>
      </c>
      <c r="AC253" s="165">
        <v>21.5</v>
      </c>
      <c r="AD253" s="165"/>
      <c r="AE253" s="165">
        <v>21.5</v>
      </c>
      <c r="AF253" s="165"/>
      <c r="AG253" s="165">
        <v>21.5</v>
      </c>
      <c r="AH253" s="146">
        <f t="shared" si="3"/>
        <v>21.700000000000003</v>
      </c>
      <c r="AI253" s="165"/>
      <c r="AJ253" s="165"/>
      <c r="AK253" s="114"/>
      <c r="AL253" s="114"/>
      <c r="AM253" s="114" t="s">
        <v>519</v>
      </c>
      <c r="AN253" s="114" t="s">
        <v>212</v>
      </c>
      <c r="AO253" s="116">
        <v>34</v>
      </c>
      <c r="AP253" s="114">
        <v>4</v>
      </c>
      <c r="AQ253" s="116">
        <v>277</v>
      </c>
      <c r="AR253" s="116">
        <v>280</v>
      </c>
      <c r="AS253" s="116">
        <v>2006</v>
      </c>
      <c r="AT253" s="114"/>
      <c r="AU253" s="114"/>
      <c r="AV253" s="114"/>
      <c r="AW253" s="114" t="s">
        <v>520</v>
      </c>
      <c r="AX253" s="117">
        <v>301</v>
      </c>
      <c r="AY253" s="167">
        <v>20.3</v>
      </c>
      <c r="AZ253" s="168"/>
      <c r="BA253" s="115"/>
      <c r="BB253" s="115"/>
      <c r="BC253" s="127"/>
      <c r="BD253" s="114"/>
      <c r="BP253" s="114"/>
      <c r="BQ253" s="114"/>
      <c r="BR253" s="114"/>
    </row>
    <row r="254" spans="1:70" ht="12" customHeight="1">
      <c r="A254" s="123" t="s">
        <v>593</v>
      </c>
      <c r="B254" s="116"/>
      <c r="C254" s="114"/>
      <c r="D254" s="124">
        <v>301</v>
      </c>
      <c r="E254" s="125" t="s">
        <v>276</v>
      </c>
      <c r="F254" s="64">
        <f>IF(D254&lt;=303.4,(D254-'[2]Stages'!$C$66)*'[2]Stages'!$H$67+'[2]Stages'!$E$66,IF(D254&lt;=307.2,(D254-'[2]Stages'!$C$67)*'[2]Stages'!$H$68+'[2]Stages'!$E$67,IF(D254&lt;=311.7,(D254-'[2]Stages'!$C$68)*'[2]Stages'!$H$69+'[2]Stages'!$E$68,IF(D254&lt;=318.1,(D254-'[2]Stages'!$C$69)*'[2]Stages'!$H$70+'[2]Stages'!$E$69,IF(D254&lt;=328.3,(D254-'[2]Stages'!$C$70)*'[2]Stages'!$H$71+'[2]Stages'!$E$70,IF(D254&lt;=345.3,(D254-'[2]Stages'!$C$71)*'[2]Stages'!$H$72+'[2]Stages'!$E$71,IF(D254&lt;=359.2,(D254-'[2]Stages'!$C$72)*'[2]Stages'!$H$73+'[2]Stages'!$E$72)))))))</f>
        <v>301.05727272727273</v>
      </c>
      <c r="G254" s="114" t="s">
        <v>513</v>
      </c>
      <c r="H254" s="114" t="s">
        <v>514</v>
      </c>
      <c r="I254" s="114"/>
      <c r="J254" s="114"/>
      <c r="K254" s="114" t="s">
        <v>537</v>
      </c>
      <c r="L254" s="114" t="s">
        <v>570</v>
      </c>
      <c r="M254" s="114"/>
      <c r="N254" s="114"/>
      <c r="O254" s="114"/>
      <c r="P254" s="114"/>
      <c r="Q254" s="114" t="s">
        <v>517</v>
      </c>
      <c r="R254" s="114" t="s">
        <v>559</v>
      </c>
      <c r="S254" s="114"/>
      <c r="T254" s="114"/>
      <c r="U254" s="114"/>
      <c r="V254" s="165"/>
      <c r="W254" s="105" t="s">
        <v>477</v>
      </c>
      <c r="X254" s="114"/>
      <c r="Y254" s="114"/>
      <c r="Z254" s="114"/>
      <c r="AA254" s="114"/>
      <c r="AB254" s="18">
        <v>22.4</v>
      </c>
      <c r="AC254" s="165">
        <v>21.6</v>
      </c>
      <c r="AD254" s="165"/>
      <c r="AE254" s="165">
        <v>21.6</v>
      </c>
      <c r="AF254" s="165"/>
      <c r="AG254" s="165">
        <v>21.6</v>
      </c>
      <c r="AH254" s="146">
        <f t="shared" si="3"/>
        <v>21.800000000000004</v>
      </c>
      <c r="AI254" s="165"/>
      <c r="AJ254" s="165"/>
      <c r="AK254" s="114"/>
      <c r="AL254" s="114"/>
      <c r="AM254" s="114" t="s">
        <v>519</v>
      </c>
      <c r="AN254" s="114" t="s">
        <v>212</v>
      </c>
      <c r="AO254" s="116">
        <v>34</v>
      </c>
      <c r="AP254" s="114">
        <v>4</v>
      </c>
      <c r="AQ254" s="116">
        <v>277</v>
      </c>
      <c r="AR254" s="116">
        <v>280</v>
      </c>
      <c r="AS254" s="116">
        <v>2006</v>
      </c>
      <c r="AT254" s="114"/>
      <c r="AU254" s="114"/>
      <c r="AV254" s="114"/>
      <c r="AW254" s="114" t="s">
        <v>520</v>
      </c>
      <c r="AX254" s="117">
        <v>301</v>
      </c>
      <c r="AY254" s="167">
        <v>21.4</v>
      </c>
      <c r="AZ254" s="168"/>
      <c r="BA254" s="115"/>
      <c r="BB254" s="115"/>
      <c r="BC254" s="127"/>
      <c r="BD254" s="114"/>
      <c r="BP254" s="114"/>
      <c r="BQ254" s="114"/>
      <c r="BR254" s="114"/>
    </row>
    <row r="255" spans="1:70" ht="12" customHeight="1">
      <c r="A255" s="123" t="s">
        <v>594</v>
      </c>
      <c r="B255" s="116"/>
      <c r="C255" s="114"/>
      <c r="D255" s="124">
        <v>301</v>
      </c>
      <c r="E255" s="125" t="s">
        <v>276</v>
      </c>
      <c r="F255" s="64">
        <f>IF(D255&lt;=303.4,(D255-'[2]Stages'!$C$66)*'[2]Stages'!$H$67+'[2]Stages'!$E$66,IF(D255&lt;=307.2,(D255-'[2]Stages'!$C$67)*'[2]Stages'!$H$68+'[2]Stages'!$E$67,IF(D255&lt;=311.7,(D255-'[2]Stages'!$C$68)*'[2]Stages'!$H$69+'[2]Stages'!$E$68,IF(D255&lt;=318.1,(D255-'[2]Stages'!$C$69)*'[2]Stages'!$H$70+'[2]Stages'!$E$69,IF(D255&lt;=328.3,(D255-'[2]Stages'!$C$70)*'[2]Stages'!$H$71+'[2]Stages'!$E$70,IF(D255&lt;=345.3,(D255-'[2]Stages'!$C$71)*'[2]Stages'!$H$72+'[2]Stages'!$E$71,IF(D255&lt;=359.2,(D255-'[2]Stages'!$C$72)*'[2]Stages'!$H$73+'[2]Stages'!$E$72)))))))</f>
        <v>301.05727272727273</v>
      </c>
      <c r="G255" s="114" t="s">
        <v>513</v>
      </c>
      <c r="H255" s="114" t="s">
        <v>514</v>
      </c>
      <c r="I255" s="114"/>
      <c r="J255" s="114"/>
      <c r="K255" s="114" t="s">
        <v>537</v>
      </c>
      <c r="L255" s="114" t="s">
        <v>570</v>
      </c>
      <c r="M255" s="114"/>
      <c r="N255" s="114"/>
      <c r="O255" s="114"/>
      <c r="P255" s="114"/>
      <c r="Q255" s="114" t="s">
        <v>517</v>
      </c>
      <c r="R255" s="114" t="s">
        <v>547</v>
      </c>
      <c r="S255" s="114"/>
      <c r="T255" s="114"/>
      <c r="U255" s="114"/>
      <c r="V255" s="165"/>
      <c r="W255" s="105" t="s">
        <v>477</v>
      </c>
      <c r="X255" s="114"/>
      <c r="Y255" s="114"/>
      <c r="Z255" s="114"/>
      <c r="AA255" s="114"/>
      <c r="AB255" s="18">
        <v>22.4</v>
      </c>
      <c r="AC255" s="165">
        <v>21.6</v>
      </c>
      <c r="AD255" s="165"/>
      <c r="AE255" s="165">
        <v>21.6</v>
      </c>
      <c r="AF255" s="165"/>
      <c r="AG255" s="165">
        <v>21.6</v>
      </c>
      <c r="AH255" s="146">
        <f t="shared" si="3"/>
        <v>21.800000000000004</v>
      </c>
      <c r="AI255" s="165"/>
      <c r="AJ255" s="165"/>
      <c r="AK255" s="114"/>
      <c r="AL255" s="114"/>
      <c r="AM255" s="114" t="s">
        <v>519</v>
      </c>
      <c r="AN255" s="114" t="s">
        <v>212</v>
      </c>
      <c r="AO255" s="116">
        <v>34</v>
      </c>
      <c r="AP255" s="114">
        <v>4</v>
      </c>
      <c r="AQ255" s="116">
        <v>277</v>
      </c>
      <c r="AR255" s="116">
        <v>280</v>
      </c>
      <c r="AS255" s="116">
        <v>2006</v>
      </c>
      <c r="AT255" s="114"/>
      <c r="AU255" s="114"/>
      <c r="AV255" s="114"/>
      <c r="AW255" s="114" t="s">
        <v>520</v>
      </c>
      <c r="AX255" s="117">
        <v>301</v>
      </c>
      <c r="AY255" s="167">
        <v>20.3</v>
      </c>
      <c r="AZ255" s="168"/>
      <c r="BA255" s="115"/>
      <c r="BB255" s="115"/>
      <c r="BC255" s="127"/>
      <c r="BD255" s="114"/>
      <c r="BJ255" s="110"/>
      <c r="BP255" s="114"/>
      <c r="BQ255" s="114"/>
      <c r="BR255" s="114"/>
    </row>
    <row r="256" spans="1:70" ht="12" customHeight="1">
      <c r="A256" s="123" t="s">
        <v>595</v>
      </c>
      <c r="B256" s="116"/>
      <c r="C256" s="114"/>
      <c r="D256" s="124">
        <v>301</v>
      </c>
      <c r="E256" s="125" t="s">
        <v>276</v>
      </c>
      <c r="F256" s="64">
        <f>IF(D256&lt;=303.4,(D256-'[2]Stages'!$C$66)*'[2]Stages'!$H$67+'[2]Stages'!$E$66,IF(D256&lt;=307.2,(D256-'[2]Stages'!$C$67)*'[2]Stages'!$H$68+'[2]Stages'!$E$67,IF(D256&lt;=311.7,(D256-'[2]Stages'!$C$68)*'[2]Stages'!$H$69+'[2]Stages'!$E$68,IF(D256&lt;=318.1,(D256-'[2]Stages'!$C$69)*'[2]Stages'!$H$70+'[2]Stages'!$E$69,IF(D256&lt;=328.3,(D256-'[2]Stages'!$C$70)*'[2]Stages'!$H$71+'[2]Stages'!$E$70,IF(D256&lt;=345.3,(D256-'[2]Stages'!$C$71)*'[2]Stages'!$H$72+'[2]Stages'!$E$71,IF(D256&lt;=359.2,(D256-'[2]Stages'!$C$72)*'[2]Stages'!$H$73+'[2]Stages'!$E$72)))))))</f>
        <v>301.05727272727273</v>
      </c>
      <c r="G256" s="114" t="s">
        <v>513</v>
      </c>
      <c r="H256" s="114" t="s">
        <v>514</v>
      </c>
      <c r="I256" s="114"/>
      <c r="J256" s="114"/>
      <c r="K256" s="114" t="s">
        <v>537</v>
      </c>
      <c r="L256" s="114" t="s">
        <v>570</v>
      </c>
      <c r="M256" s="114"/>
      <c r="N256" s="114"/>
      <c r="O256" s="114"/>
      <c r="P256" s="114"/>
      <c r="Q256" s="114" t="s">
        <v>517</v>
      </c>
      <c r="R256" s="114" t="s">
        <v>561</v>
      </c>
      <c r="S256" s="114"/>
      <c r="T256" s="114"/>
      <c r="U256" s="114"/>
      <c r="V256" s="165"/>
      <c r="W256" s="105" t="s">
        <v>477</v>
      </c>
      <c r="X256" s="114"/>
      <c r="Y256" s="114"/>
      <c r="Z256" s="114"/>
      <c r="AA256" s="114"/>
      <c r="AB256" s="18">
        <v>22.4</v>
      </c>
      <c r="AC256" s="165">
        <v>21.8</v>
      </c>
      <c r="AD256" s="165"/>
      <c r="AE256" s="165">
        <v>21.8</v>
      </c>
      <c r="AF256" s="165"/>
      <c r="AG256" s="165">
        <v>21.8</v>
      </c>
      <c r="AH256" s="146">
        <f t="shared" si="3"/>
        <v>22.000000000000004</v>
      </c>
      <c r="AI256" s="165"/>
      <c r="AJ256" s="165"/>
      <c r="AK256" s="114"/>
      <c r="AL256" s="114"/>
      <c r="AM256" s="114" t="s">
        <v>519</v>
      </c>
      <c r="AN256" s="114" t="s">
        <v>212</v>
      </c>
      <c r="AO256" s="116">
        <v>34</v>
      </c>
      <c r="AP256" s="114">
        <v>4</v>
      </c>
      <c r="AQ256" s="116">
        <v>277</v>
      </c>
      <c r="AR256" s="116">
        <v>280</v>
      </c>
      <c r="AS256" s="116">
        <v>2006</v>
      </c>
      <c r="AT256" s="114"/>
      <c r="AU256" s="114"/>
      <c r="AV256" s="114"/>
      <c r="AW256" s="114" t="s">
        <v>520</v>
      </c>
      <c r="AX256" s="117">
        <v>301</v>
      </c>
      <c r="AY256" s="167">
        <v>20.4</v>
      </c>
      <c r="AZ256" s="168"/>
      <c r="BA256" s="115"/>
      <c r="BB256" s="115"/>
      <c r="BC256" s="127"/>
      <c r="BD256" s="114"/>
      <c r="BP256" s="114"/>
      <c r="BQ256" s="114"/>
      <c r="BR256" s="114"/>
    </row>
    <row r="257" spans="1:70" ht="12" customHeight="1">
      <c r="A257" s="123" t="s">
        <v>596</v>
      </c>
      <c r="B257" s="116"/>
      <c r="C257" s="114"/>
      <c r="D257" s="124">
        <v>301</v>
      </c>
      <c r="E257" s="125" t="s">
        <v>276</v>
      </c>
      <c r="F257" s="64">
        <f>IF(D257&lt;=303.4,(D257-'[2]Stages'!$C$66)*'[2]Stages'!$H$67+'[2]Stages'!$E$66,IF(D257&lt;=307.2,(D257-'[2]Stages'!$C$67)*'[2]Stages'!$H$68+'[2]Stages'!$E$67,IF(D257&lt;=311.7,(D257-'[2]Stages'!$C$68)*'[2]Stages'!$H$69+'[2]Stages'!$E$68,IF(D257&lt;=318.1,(D257-'[2]Stages'!$C$69)*'[2]Stages'!$H$70+'[2]Stages'!$E$69,IF(D257&lt;=328.3,(D257-'[2]Stages'!$C$70)*'[2]Stages'!$H$71+'[2]Stages'!$E$70,IF(D257&lt;=345.3,(D257-'[2]Stages'!$C$71)*'[2]Stages'!$H$72+'[2]Stages'!$E$71,IF(D257&lt;=359.2,(D257-'[2]Stages'!$C$72)*'[2]Stages'!$H$73+'[2]Stages'!$E$72)))))))</f>
        <v>301.05727272727273</v>
      </c>
      <c r="G257" s="114" t="s">
        <v>513</v>
      </c>
      <c r="H257" s="114" t="s">
        <v>514</v>
      </c>
      <c r="I257" s="114"/>
      <c r="J257" s="114"/>
      <c r="K257" s="114" t="s">
        <v>537</v>
      </c>
      <c r="L257" s="114" t="s">
        <v>570</v>
      </c>
      <c r="M257" s="114"/>
      <c r="N257" s="114"/>
      <c r="O257" s="114"/>
      <c r="P257" s="114"/>
      <c r="Q257" s="114" t="s">
        <v>517</v>
      </c>
      <c r="R257" s="114" t="s">
        <v>565</v>
      </c>
      <c r="S257" s="114"/>
      <c r="T257" s="114"/>
      <c r="U257" s="114"/>
      <c r="V257" s="165"/>
      <c r="W257" s="105" t="s">
        <v>477</v>
      </c>
      <c r="X257" s="114"/>
      <c r="Y257" s="114"/>
      <c r="Z257" s="114"/>
      <c r="AA257" s="114"/>
      <c r="AB257" s="18">
        <v>22.4</v>
      </c>
      <c r="AC257" s="165">
        <v>21.9</v>
      </c>
      <c r="AD257" s="165"/>
      <c r="AE257" s="165">
        <v>21.9</v>
      </c>
      <c r="AF257" s="165"/>
      <c r="AG257" s="165">
        <v>21.9</v>
      </c>
      <c r="AH257" s="146">
        <f t="shared" si="3"/>
        <v>22.1</v>
      </c>
      <c r="AI257" s="165"/>
      <c r="AJ257" s="165"/>
      <c r="AK257" s="114"/>
      <c r="AL257" s="114"/>
      <c r="AM257" s="114" t="s">
        <v>519</v>
      </c>
      <c r="AN257" s="114" t="s">
        <v>212</v>
      </c>
      <c r="AO257" s="116">
        <v>34</v>
      </c>
      <c r="AP257" s="114">
        <v>4</v>
      </c>
      <c r="AQ257" s="116">
        <v>277</v>
      </c>
      <c r="AR257" s="116">
        <v>280</v>
      </c>
      <c r="AS257" s="116">
        <v>2006</v>
      </c>
      <c r="AT257" s="114"/>
      <c r="AU257" s="114"/>
      <c r="AV257" s="114"/>
      <c r="AW257" s="114" t="s">
        <v>520</v>
      </c>
      <c r="AX257" s="117">
        <v>301</v>
      </c>
      <c r="AY257" s="167">
        <v>21.6</v>
      </c>
      <c r="AZ257" s="168"/>
      <c r="BA257" s="115"/>
      <c r="BB257" s="115"/>
      <c r="BC257" s="127"/>
      <c r="BD257" s="114"/>
      <c r="BP257" s="114"/>
      <c r="BQ257" s="114"/>
      <c r="BR257" s="114"/>
    </row>
    <row r="258" spans="1:70" ht="12" customHeight="1">
      <c r="A258" s="123" t="s">
        <v>597</v>
      </c>
      <c r="B258" s="116"/>
      <c r="C258" s="114"/>
      <c r="D258" s="124">
        <v>301.5</v>
      </c>
      <c r="E258" s="125" t="s">
        <v>276</v>
      </c>
      <c r="F258" s="64">
        <f>IF(D258&lt;=303.4,(D258-'[2]Stages'!$C$66)*'[2]Stages'!$H$67+'[2]Stages'!$E$66,IF(D258&lt;=307.2,(D258-'[2]Stages'!$C$67)*'[2]Stages'!$H$68+'[2]Stages'!$E$67,IF(D258&lt;=311.7,(D258-'[2]Stages'!$C$68)*'[2]Stages'!$H$69+'[2]Stages'!$E$68,IF(D258&lt;=318.1,(D258-'[2]Stages'!$C$69)*'[2]Stages'!$H$70+'[2]Stages'!$E$69,IF(D258&lt;=328.3,(D258-'[2]Stages'!$C$70)*'[2]Stages'!$H$71+'[2]Stages'!$E$70,IF(D258&lt;=345.3,(D258-'[2]Stages'!$C$71)*'[2]Stages'!$H$72+'[2]Stages'!$E$71,IF(D258&lt;=359.2,(D258-'[2]Stages'!$C$72)*'[2]Stages'!$H$73+'[2]Stages'!$E$72)))))))</f>
        <v>301.60159090909093</v>
      </c>
      <c r="G258" s="114" t="s">
        <v>513</v>
      </c>
      <c r="H258" s="114" t="s">
        <v>514</v>
      </c>
      <c r="I258" s="114"/>
      <c r="J258" s="114"/>
      <c r="K258" s="114" t="s">
        <v>598</v>
      </c>
      <c r="L258" s="114" t="s">
        <v>599</v>
      </c>
      <c r="M258" s="114"/>
      <c r="N258" s="114"/>
      <c r="O258" s="114"/>
      <c r="P258" s="114"/>
      <c r="Q258" s="114" t="s">
        <v>517</v>
      </c>
      <c r="R258" s="114" t="s">
        <v>600</v>
      </c>
      <c r="S258" s="114"/>
      <c r="T258" s="114"/>
      <c r="U258" s="114"/>
      <c r="V258" s="165"/>
      <c r="W258" s="105" t="s">
        <v>477</v>
      </c>
      <c r="X258" s="114"/>
      <c r="Y258" s="114"/>
      <c r="Z258" s="114"/>
      <c r="AA258" s="114"/>
      <c r="AB258" s="18">
        <v>22.4</v>
      </c>
      <c r="AC258" s="165">
        <v>19.9</v>
      </c>
      <c r="AD258" s="165"/>
      <c r="AE258" s="165">
        <v>19.9</v>
      </c>
      <c r="AF258" s="165"/>
      <c r="AG258" s="165">
        <v>19.9</v>
      </c>
      <c r="AH258" s="146">
        <f t="shared" si="3"/>
        <v>20.1</v>
      </c>
      <c r="AI258" s="165"/>
      <c r="AJ258" s="165"/>
      <c r="AK258" s="114"/>
      <c r="AL258" s="114"/>
      <c r="AM258" s="114" t="s">
        <v>519</v>
      </c>
      <c r="AN258" s="114" t="s">
        <v>212</v>
      </c>
      <c r="AO258" s="116">
        <v>34</v>
      </c>
      <c r="AP258" s="114">
        <v>4</v>
      </c>
      <c r="AQ258" s="116">
        <v>277</v>
      </c>
      <c r="AR258" s="116">
        <v>280</v>
      </c>
      <c r="AS258" s="116">
        <v>2006</v>
      </c>
      <c r="AT258" s="114"/>
      <c r="AU258" s="114"/>
      <c r="AV258" s="114"/>
      <c r="AW258" s="114" t="s">
        <v>520</v>
      </c>
      <c r="AX258" s="117">
        <v>302</v>
      </c>
      <c r="AY258" s="167">
        <v>21</v>
      </c>
      <c r="AZ258" s="168"/>
      <c r="BA258" s="115"/>
      <c r="BB258" s="115"/>
      <c r="BC258" s="127"/>
      <c r="BD258" s="114"/>
      <c r="BK258" s="178"/>
      <c r="BL258" s="179"/>
      <c r="BM258" s="179"/>
      <c r="BN258" s="179"/>
      <c r="BO258" s="179"/>
      <c r="BP258" s="177"/>
      <c r="BQ258" s="177"/>
      <c r="BR258" s="114"/>
    </row>
    <row r="259" spans="1:70" ht="12" customHeight="1">
      <c r="A259" s="123" t="s">
        <v>601</v>
      </c>
      <c r="B259" s="116"/>
      <c r="C259" s="114"/>
      <c r="D259" s="124">
        <v>301.5</v>
      </c>
      <c r="E259" s="125" t="s">
        <v>276</v>
      </c>
      <c r="F259" s="64">
        <f>IF(D259&lt;=303.4,(D259-'[2]Stages'!$C$66)*'[2]Stages'!$H$67+'[2]Stages'!$E$66,IF(D259&lt;=307.2,(D259-'[2]Stages'!$C$67)*'[2]Stages'!$H$68+'[2]Stages'!$E$67,IF(D259&lt;=311.7,(D259-'[2]Stages'!$C$68)*'[2]Stages'!$H$69+'[2]Stages'!$E$68,IF(D259&lt;=318.1,(D259-'[2]Stages'!$C$69)*'[2]Stages'!$H$70+'[2]Stages'!$E$69,IF(D259&lt;=328.3,(D259-'[2]Stages'!$C$70)*'[2]Stages'!$H$71+'[2]Stages'!$E$70,IF(D259&lt;=345.3,(D259-'[2]Stages'!$C$71)*'[2]Stages'!$H$72+'[2]Stages'!$E$71,IF(D259&lt;=359.2,(D259-'[2]Stages'!$C$72)*'[2]Stages'!$H$73+'[2]Stages'!$E$72)))))))</f>
        <v>301.60159090909093</v>
      </c>
      <c r="G259" s="114" t="s">
        <v>513</v>
      </c>
      <c r="H259" s="114" t="s">
        <v>514</v>
      </c>
      <c r="I259" s="114"/>
      <c r="J259" s="114"/>
      <c r="K259" s="114" t="s">
        <v>598</v>
      </c>
      <c r="L259" s="114" t="s">
        <v>599</v>
      </c>
      <c r="M259" s="114"/>
      <c r="N259" s="114"/>
      <c r="O259" s="114"/>
      <c r="P259" s="114"/>
      <c r="Q259" s="114" t="s">
        <v>517</v>
      </c>
      <c r="R259" s="114" t="s">
        <v>518</v>
      </c>
      <c r="S259" s="114"/>
      <c r="T259" s="114"/>
      <c r="U259" s="114"/>
      <c r="V259" s="165"/>
      <c r="W259" s="105" t="s">
        <v>477</v>
      </c>
      <c r="X259" s="114"/>
      <c r="Y259" s="114"/>
      <c r="Z259" s="114"/>
      <c r="AA259" s="114"/>
      <c r="AB259" s="18">
        <v>22.4</v>
      </c>
      <c r="AC259" s="165">
        <v>19.9</v>
      </c>
      <c r="AD259" s="165"/>
      <c r="AE259" s="165">
        <v>19.9</v>
      </c>
      <c r="AF259" s="165"/>
      <c r="AG259" s="165">
        <v>19.9</v>
      </c>
      <c r="AH259" s="146">
        <f t="shared" si="3"/>
        <v>20.1</v>
      </c>
      <c r="AI259" s="165"/>
      <c r="AJ259" s="165"/>
      <c r="AK259" s="114"/>
      <c r="AL259" s="114"/>
      <c r="AM259" s="114" t="s">
        <v>519</v>
      </c>
      <c r="AN259" s="114" t="s">
        <v>212</v>
      </c>
      <c r="AO259" s="116">
        <v>34</v>
      </c>
      <c r="AP259" s="114">
        <v>4</v>
      </c>
      <c r="AQ259" s="116">
        <v>277</v>
      </c>
      <c r="AR259" s="116">
        <v>280</v>
      </c>
      <c r="AS259" s="116">
        <v>2006</v>
      </c>
      <c r="AT259" s="114"/>
      <c r="AU259" s="114"/>
      <c r="AV259" s="114"/>
      <c r="AW259" s="114" t="s">
        <v>520</v>
      </c>
      <c r="AX259" s="117">
        <v>302</v>
      </c>
      <c r="AY259" s="167">
        <v>21.3</v>
      </c>
      <c r="AZ259" s="168"/>
      <c r="BA259" s="115"/>
      <c r="BB259" s="115"/>
      <c r="BC259" s="127"/>
      <c r="BD259" s="114"/>
      <c r="BK259" s="178"/>
      <c r="BL259" s="179"/>
      <c r="BM259" s="179"/>
      <c r="BN259" s="179"/>
      <c r="BO259" s="179"/>
      <c r="BP259" s="177"/>
      <c r="BQ259" s="177"/>
      <c r="BR259" s="114"/>
    </row>
    <row r="260" spans="1:70" ht="12" customHeight="1">
      <c r="A260" s="123" t="s">
        <v>602</v>
      </c>
      <c r="B260" s="116"/>
      <c r="C260" s="114"/>
      <c r="D260" s="124">
        <v>301.5</v>
      </c>
      <c r="E260" s="125" t="s">
        <v>276</v>
      </c>
      <c r="F260" s="64">
        <f>IF(D260&lt;=303.4,(D260-'[2]Stages'!$C$66)*'[2]Stages'!$H$67+'[2]Stages'!$E$66,IF(D260&lt;=307.2,(D260-'[2]Stages'!$C$67)*'[2]Stages'!$H$68+'[2]Stages'!$E$67,IF(D260&lt;=311.7,(D260-'[2]Stages'!$C$68)*'[2]Stages'!$H$69+'[2]Stages'!$E$68,IF(D260&lt;=318.1,(D260-'[2]Stages'!$C$69)*'[2]Stages'!$H$70+'[2]Stages'!$E$69,IF(D260&lt;=328.3,(D260-'[2]Stages'!$C$70)*'[2]Stages'!$H$71+'[2]Stages'!$E$70,IF(D260&lt;=345.3,(D260-'[2]Stages'!$C$71)*'[2]Stages'!$H$72+'[2]Stages'!$E$71,IF(D260&lt;=359.2,(D260-'[2]Stages'!$C$72)*'[2]Stages'!$H$73+'[2]Stages'!$E$72)))))))</f>
        <v>301.60159090909093</v>
      </c>
      <c r="G260" s="114" t="s">
        <v>513</v>
      </c>
      <c r="H260" s="114" t="s">
        <v>514</v>
      </c>
      <c r="I260" s="114"/>
      <c r="J260" s="114"/>
      <c r="K260" s="114" t="s">
        <v>598</v>
      </c>
      <c r="L260" s="114" t="s">
        <v>603</v>
      </c>
      <c r="M260" s="114"/>
      <c r="N260" s="114"/>
      <c r="O260" s="114"/>
      <c r="P260" s="114"/>
      <c r="Q260" s="114" t="s">
        <v>517</v>
      </c>
      <c r="R260" s="114" t="s">
        <v>600</v>
      </c>
      <c r="S260" s="114"/>
      <c r="T260" s="114"/>
      <c r="U260" s="114"/>
      <c r="V260" s="165"/>
      <c r="W260" s="105" t="s">
        <v>477</v>
      </c>
      <c r="X260" s="114"/>
      <c r="Y260" s="114"/>
      <c r="Z260" s="114"/>
      <c r="AA260" s="114"/>
      <c r="AB260" s="18">
        <v>22.4</v>
      </c>
      <c r="AC260" s="165">
        <v>19.9</v>
      </c>
      <c r="AD260" s="165"/>
      <c r="AE260" s="165">
        <v>19.9</v>
      </c>
      <c r="AF260" s="165"/>
      <c r="AG260" s="165">
        <v>19.9</v>
      </c>
      <c r="AH260" s="146">
        <f t="shared" si="3"/>
        <v>20.1</v>
      </c>
      <c r="AI260" s="165"/>
      <c r="AJ260" s="165"/>
      <c r="AK260" s="114"/>
      <c r="AL260" s="114"/>
      <c r="AM260" s="114" t="s">
        <v>519</v>
      </c>
      <c r="AN260" s="114" t="s">
        <v>212</v>
      </c>
      <c r="AO260" s="116">
        <v>34</v>
      </c>
      <c r="AP260" s="114">
        <v>4</v>
      </c>
      <c r="AQ260" s="116">
        <v>277</v>
      </c>
      <c r="AR260" s="116">
        <v>280</v>
      </c>
      <c r="AS260" s="116">
        <v>2006</v>
      </c>
      <c r="AT260" s="114"/>
      <c r="AU260" s="114"/>
      <c r="AV260" s="114"/>
      <c r="AW260" s="114" t="s">
        <v>520</v>
      </c>
      <c r="AX260" s="117">
        <v>302</v>
      </c>
      <c r="AY260" s="167">
        <v>19.7</v>
      </c>
      <c r="AZ260" s="168"/>
      <c r="BA260" s="115"/>
      <c r="BB260" s="115"/>
      <c r="BC260" s="127"/>
      <c r="BD260" s="114"/>
      <c r="BK260" s="178"/>
      <c r="BL260" s="179"/>
      <c r="BM260" s="179"/>
      <c r="BN260" s="179"/>
      <c r="BO260" s="179"/>
      <c r="BP260" s="155"/>
      <c r="BQ260" s="155"/>
      <c r="BR260" s="177"/>
    </row>
    <row r="261" spans="1:70" ht="12" customHeight="1">
      <c r="A261" s="123" t="s">
        <v>604</v>
      </c>
      <c r="B261" s="116"/>
      <c r="C261" s="114"/>
      <c r="D261" s="124">
        <v>301.5</v>
      </c>
      <c r="E261" s="125" t="s">
        <v>276</v>
      </c>
      <c r="F261" s="64">
        <f>IF(D261&lt;=303.4,(D261-'[2]Stages'!$C$66)*'[2]Stages'!$H$67+'[2]Stages'!$E$66,IF(D261&lt;=307.2,(D261-'[2]Stages'!$C$67)*'[2]Stages'!$H$68+'[2]Stages'!$E$67,IF(D261&lt;=311.7,(D261-'[2]Stages'!$C$68)*'[2]Stages'!$H$69+'[2]Stages'!$E$68,IF(D261&lt;=318.1,(D261-'[2]Stages'!$C$69)*'[2]Stages'!$H$70+'[2]Stages'!$E$69,IF(D261&lt;=328.3,(D261-'[2]Stages'!$C$70)*'[2]Stages'!$H$71+'[2]Stages'!$E$70,IF(D261&lt;=345.3,(D261-'[2]Stages'!$C$71)*'[2]Stages'!$H$72+'[2]Stages'!$E$71,IF(D261&lt;=359.2,(D261-'[2]Stages'!$C$72)*'[2]Stages'!$H$73+'[2]Stages'!$E$72)))))))</f>
        <v>301.60159090909093</v>
      </c>
      <c r="G261" s="114" t="s">
        <v>513</v>
      </c>
      <c r="H261" s="114" t="s">
        <v>514</v>
      </c>
      <c r="I261" s="114"/>
      <c r="J261" s="114"/>
      <c r="K261" s="114" t="s">
        <v>598</v>
      </c>
      <c r="L261" s="114" t="s">
        <v>599</v>
      </c>
      <c r="M261" s="114"/>
      <c r="N261" s="114"/>
      <c r="O261" s="114"/>
      <c r="P261" s="114"/>
      <c r="Q261" s="114" t="s">
        <v>517</v>
      </c>
      <c r="R261" s="114" t="s">
        <v>518</v>
      </c>
      <c r="S261" s="114"/>
      <c r="T261" s="114"/>
      <c r="U261" s="114"/>
      <c r="V261" s="165"/>
      <c r="W261" s="105" t="s">
        <v>477</v>
      </c>
      <c r="X261" s="114"/>
      <c r="Y261" s="114"/>
      <c r="Z261" s="114"/>
      <c r="AA261" s="114"/>
      <c r="AB261" s="18">
        <v>22.4</v>
      </c>
      <c r="AC261" s="165">
        <v>20.8</v>
      </c>
      <c r="AD261" s="165"/>
      <c r="AE261" s="165">
        <v>20.8</v>
      </c>
      <c r="AF261" s="165"/>
      <c r="AG261" s="165">
        <v>20.8</v>
      </c>
      <c r="AH261" s="146">
        <f t="shared" si="3"/>
        <v>21.000000000000004</v>
      </c>
      <c r="AI261" s="165"/>
      <c r="AJ261" s="165"/>
      <c r="AK261" s="114"/>
      <c r="AL261" s="114"/>
      <c r="AM261" s="114" t="s">
        <v>519</v>
      </c>
      <c r="AN261" s="114" t="s">
        <v>212</v>
      </c>
      <c r="AO261" s="116">
        <v>34</v>
      </c>
      <c r="AP261" s="114">
        <v>4</v>
      </c>
      <c r="AQ261" s="116">
        <v>277</v>
      </c>
      <c r="AR261" s="116">
        <v>280</v>
      </c>
      <c r="AS261" s="116">
        <v>2006</v>
      </c>
      <c r="AT261" s="114"/>
      <c r="AU261" s="114"/>
      <c r="AV261" s="114"/>
      <c r="AW261" s="114" t="s">
        <v>520</v>
      </c>
      <c r="AX261" s="117">
        <v>302</v>
      </c>
      <c r="AY261" s="167">
        <v>21</v>
      </c>
      <c r="AZ261" s="168"/>
      <c r="BA261" s="115"/>
      <c r="BB261" s="115"/>
      <c r="BC261" s="127"/>
      <c r="BD261" s="114"/>
      <c r="BK261" s="178"/>
      <c r="BL261" s="179"/>
      <c r="BM261" s="179"/>
      <c r="BN261" s="179"/>
      <c r="BO261" s="179"/>
      <c r="BP261" s="177"/>
      <c r="BQ261" s="177"/>
      <c r="BR261" s="114"/>
    </row>
    <row r="262" spans="1:70" ht="12" customHeight="1">
      <c r="A262" s="123" t="s">
        <v>605</v>
      </c>
      <c r="B262" s="116"/>
      <c r="C262" s="114"/>
      <c r="D262" s="124">
        <v>301.5</v>
      </c>
      <c r="E262" s="125" t="s">
        <v>276</v>
      </c>
      <c r="F262" s="64">
        <f>IF(D262&lt;=303.4,(D262-'[2]Stages'!$C$66)*'[2]Stages'!$H$67+'[2]Stages'!$E$66,IF(D262&lt;=307.2,(D262-'[2]Stages'!$C$67)*'[2]Stages'!$H$68+'[2]Stages'!$E$67,IF(D262&lt;=311.7,(D262-'[2]Stages'!$C$68)*'[2]Stages'!$H$69+'[2]Stages'!$E$68,IF(D262&lt;=318.1,(D262-'[2]Stages'!$C$69)*'[2]Stages'!$H$70+'[2]Stages'!$E$69,IF(D262&lt;=328.3,(D262-'[2]Stages'!$C$70)*'[2]Stages'!$H$71+'[2]Stages'!$E$70,IF(D262&lt;=345.3,(D262-'[2]Stages'!$C$71)*'[2]Stages'!$H$72+'[2]Stages'!$E$71,IF(D262&lt;=359.2,(D262-'[2]Stages'!$C$72)*'[2]Stages'!$H$73+'[2]Stages'!$E$72)))))))</f>
        <v>301.60159090909093</v>
      </c>
      <c r="G262" s="114" t="s">
        <v>513</v>
      </c>
      <c r="H262" s="114" t="s">
        <v>514</v>
      </c>
      <c r="I262" s="114"/>
      <c r="J262" s="114"/>
      <c r="K262" s="114" t="s">
        <v>598</v>
      </c>
      <c r="L262" s="114" t="s">
        <v>599</v>
      </c>
      <c r="M262" s="114"/>
      <c r="N262" s="114"/>
      <c r="O262" s="114"/>
      <c r="P262" s="114"/>
      <c r="Q262" s="114" t="s">
        <v>517</v>
      </c>
      <c r="R262" s="114" t="s">
        <v>559</v>
      </c>
      <c r="S262" s="114"/>
      <c r="T262" s="114"/>
      <c r="U262" s="114"/>
      <c r="V262" s="165"/>
      <c r="W262" s="105" t="s">
        <v>477</v>
      </c>
      <c r="X262" s="114"/>
      <c r="Y262" s="114"/>
      <c r="Z262" s="114"/>
      <c r="AA262" s="114"/>
      <c r="AB262" s="18">
        <v>22.4</v>
      </c>
      <c r="AC262" s="165">
        <v>21.2</v>
      </c>
      <c r="AD262" s="165"/>
      <c r="AE262" s="165">
        <v>21.2</v>
      </c>
      <c r="AF262" s="165"/>
      <c r="AG262" s="165">
        <v>21.2</v>
      </c>
      <c r="AH262" s="146">
        <f t="shared" si="3"/>
        <v>21.400000000000002</v>
      </c>
      <c r="AI262" s="165"/>
      <c r="AJ262" s="165"/>
      <c r="AK262" s="114"/>
      <c r="AL262" s="114"/>
      <c r="AM262" s="114" t="s">
        <v>519</v>
      </c>
      <c r="AN262" s="114" t="s">
        <v>212</v>
      </c>
      <c r="AO262" s="116">
        <v>34</v>
      </c>
      <c r="AP262" s="114">
        <v>4</v>
      </c>
      <c r="AQ262" s="116">
        <v>277</v>
      </c>
      <c r="AR262" s="116">
        <v>280</v>
      </c>
      <c r="AS262" s="116">
        <v>2006</v>
      </c>
      <c r="AT262" s="114"/>
      <c r="AU262" s="114"/>
      <c r="AV262" s="114"/>
      <c r="AW262" s="114" t="s">
        <v>520</v>
      </c>
      <c r="AX262" s="117">
        <v>302</v>
      </c>
      <c r="AY262" s="167">
        <v>21.7</v>
      </c>
      <c r="AZ262" s="168"/>
      <c r="BA262" s="115"/>
      <c r="BB262" s="115"/>
      <c r="BC262" s="127"/>
      <c r="BD262" s="114"/>
      <c r="BK262" s="178"/>
      <c r="BL262" s="179"/>
      <c r="BM262" s="179"/>
      <c r="BN262" s="179"/>
      <c r="BO262" s="179"/>
      <c r="BP262" s="177"/>
      <c r="BQ262" s="177"/>
      <c r="BR262" s="114"/>
    </row>
    <row r="263" spans="1:70" ht="12" customHeight="1">
      <c r="A263" s="123" t="s">
        <v>606</v>
      </c>
      <c r="B263" s="116"/>
      <c r="C263" s="114"/>
      <c r="D263" s="124">
        <v>301.5</v>
      </c>
      <c r="E263" s="125" t="s">
        <v>276</v>
      </c>
      <c r="F263" s="64">
        <f>IF(D263&lt;=303.4,(D263-'[2]Stages'!$C$66)*'[2]Stages'!$H$67+'[2]Stages'!$E$66,IF(D263&lt;=307.2,(D263-'[2]Stages'!$C$67)*'[2]Stages'!$H$68+'[2]Stages'!$E$67,IF(D263&lt;=311.7,(D263-'[2]Stages'!$C$68)*'[2]Stages'!$H$69+'[2]Stages'!$E$68,IF(D263&lt;=318.1,(D263-'[2]Stages'!$C$69)*'[2]Stages'!$H$70+'[2]Stages'!$E$69,IF(D263&lt;=328.3,(D263-'[2]Stages'!$C$70)*'[2]Stages'!$H$71+'[2]Stages'!$E$70,IF(D263&lt;=345.3,(D263-'[2]Stages'!$C$71)*'[2]Stages'!$H$72+'[2]Stages'!$E$71,IF(D263&lt;=359.2,(D263-'[2]Stages'!$C$72)*'[2]Stages'!$H$73+'[2]Stages'!$E$72)))))))</f>
        <v>301.60159090909093</v>
      </c>
      <c r="G263" s="114" t="s">
        <v>513</v>
      </c>
      <c r="H263" s="114" t="s">
        <v>514</v>
      </c>
      <c r="I263" s="114"/>
      <c r="J263" s="114"/>
      <c r="K263" s="114" t="s">
        <v>598</v>
      </c>
      <c r="L263" s="114" t="s">
        <v>603</v>
      </c>
      <c r="M263" s="114"/>
      <c r="N263" s="114"/>
      <c r="O263" s="114"/>
      <c r="P263" s="114"/>
      <c r="Q263" s="114" t="s">
        <v>517</v>
      </c>
      <c r="R263" s="114" t="s">
        <v>559</v>
      </c>
      <c r="S263" s="114"/>
      <c r="T263" s="114"/>
      <c r="U263" s="114"/>
      <c r="V263" s="165"/>
      <c r="W263" s="105" t="s">
        <v>477</v>
      </c>
      <c r="X263" s="114"/>
      <c r="Y263" s="114"/>
      <c r="Z263" s="114"/>
      <c r="AA263" s="114"/>
      <c r="AB263" s="18">
        <v>22.4</v>
      </c>
      <c r="AC263" s="165">
        <v>21.3</v>
      </c>
      <c r="AD263" s="165"/>
      <c r="AE263" s="165">
        <v>21.3</v>
      </c>
      <c r="AF263" s="165"/>
      <c r="AG263" s="165">
        <v>21.3</v>
      </c>
      <c r="AH263" s="146">
        <f t="shared" si="3"/>
        <v>21.500000000000004</v>
      </c>
      <c r="AI263" s="165"/>
      <c r="AJ263" s="165"/>
      <c r="AK263" s="114"/>
      <c r="AL263" s="114"/>
      <c r="AM263" s="114" t="s">
        <v>519</v>
      </c>
      <c r="AN263" s="114" t="s">
        <v>212</v>
      </c>
      <c r="AO263" s="116">
        <v>34</v>
      </c>
      <c r="AP263" s="114">
        <v>4</v>
      </c>
      <c r="AQ263" s="116">
        <v>277</v>
      </c>
      <c r="AR263" s="116">
        <v>280</v>
      </c>
      <c r="AS263" s="116">
        <v>2006</v>
      </c>
      <c r="AT263" s="114"/>
      <c r="AU263" s="114"/>
      <c r="AV263" s="114"/>
      <c r="AW263" s="114" t="s">
        <v>520</v>
      </c>
      <c r="AX263" s="117">
        <v>302</v>
      </c>
      <c r="AY263" s="167">
        <v>19.8</v>
      </c>
      <c r="AZ263" s="168"/>
      <c r="BA263" s="115"/>
      <c r="BB263" s="115"/>
      <c r="BC263" s="127"/>
      <c r="BD263" s="114"/>
      <c r="BK263" s="178"/>
      <c r="BL263" s="179"/>
      <c r="BM263" s="179"/>
      <c r="BN263" s="179"/>
      <c r="BO263" s="179"/>
      <c r="BP263" s="155"/>
      <c r="BQ263" s="155"/>
      <c r="BR263" s="177"/>
    </row>
    <row r="264" spans="1:70" ht="12" customHeight="1">
      <c r="A264" s="123" t="s">
        <v>607</v>
      </c>
      <c r="B264" s="116"/>
      <c r="C264" s="114"/>
      <c r="D264" s="124">
        <v>301.7</v>
      </c>
      <c r="E264" s="125" t="s">
        <v>276</v>
      </c>
      <c r="F264" s="64">
        <f>IF(D264&lt;=303.4,(D264-'[2]Stages'!$C$66)*'[2]Stages'!$H$67+'[2]Stages'!$E$66,IF(D264&lt;=307.2,(D264-'[2]Stages'!$C$67)*'[2]Stages'!$H$68+'[2]Stages'!$E$67,IF(D264&lt;=311.7,(D264-'[2]Stages'!$C$68)*'[2]Stages'!$H$69+'[2]Stages'!$E$68,IF(D264&lt;=318.1,(D264-'[2]Stages'!$C$69)*'[2]Stages'!$H$70+'[2]Stages'!$E$69,IF(D264&lt;=328.3,(D264-'[2]Stages'!$C$70)*'[2]Stages'!$H$71+'[2]Stages'!$E$70,IF(D264&lt;=345.3,(D264-'[2]Stages'!$C$71)*'[2]Stages'!$H$72+'[2]Stages'!$E$71,IF(D264&lt;=359.2,(D264-'[2]Stages'!$C$72)*'[2]Stages'!$H$73+'[2]Stages'!$E$72)))))))</f>
        <v>301.8193181818182</v>
      </c>
      <c r="G264" s="114" t="s">
        <v>513</v>
      </c>
      <c r="H264" s="114" t="s">
        <v>608</v>
      </c>
      <c r="I264" s="114"/>
      <c r="J264" s="114"/>
      <c r="K264" s="114" t="s">
        <v>609</v>
      </c>
      <c r="L264" s="114" t="s">
        <v>610</v>
      </c>
      <c r="M264" s="114"/>
      <c r="N264" s="114"/>
      <c r="O264" s="114"/>
      <c r="P264" s="114"/>
      <c r="Q264" s="114" t="s">
        <v>517</v>
      </c>
      <c r="R264" s="114" t="s">
        <v>600</v>
      </c>
      <c r="S264" s="114"/>
      <c r="T264" s="114"/>
      <c r="U264" s="114"/>
      <c r="V264" s="165"/>
      <c r="W264" s="105" t="s">
        <v>477</v>
      </c>
      <c r="X264" s="114"/>
      <c r="Y264" s="114"/>
      <c r="Z264" s="114"/>
      <c r="AA264" s="114"/>
      <c r="AB264" s="18">
        <v>22.4</v>
      </c>
      <c r="AC264" s="165">
        <v>19.9</v>
      </c>
      <c r="AD264" s="165"/>
      <c r="AE264" s="165">
        <v>19.9</v>
      </c>
      <c r="AF264" s="165"/>
      <c r="AG264" s="165">
        <v>19.9</v>
      </c>
      <c r="AH264" s="146">
        <f t="shared" si="3"/>
        <v>20.1</v>
      </c>
      <c r="AI264" s="165"/>
      <c r="AJ264" s="165"/>
      <c r="AK264" s="114"/>
      <c r="AL264" s="114"/>
      <c r="AM264" s="114" t="s">
        <v>519</v>
      </c>
      <c r="AN264" s="114" t="s">
        <v>212</v>
      </c>
      <c r="AO264" s="116">
        <v>34</v>
      </c>
      <c r="AP264" s="114">
        <v>4</v>
      </c>
      <c r="AQ264" s="116">
        <v>277</v>
      </c>
      <c r="AR264" s="116">
        <v>280</v>
      </c>
      <c r="AS264" s="116">
        <v>2006</v>
      </c>
      <c r="AT264" s="114"/>
      <c r="AU264" s="114"/>
      <c r="AV264" s="114"/>
      <c r="AW264" s="114" t="s">
        <v>520</v>
      </c>
      <c r="AX264" s="117">
        <v>302</v>
      </c>
      <c r="AY264" s="167">
        <v>20.3</v>
      </c>
      <c r="AZ264" s="168"/>
      <c r="BA264" s="115"/>
      <c r="BB264" s="115"/>
      <c r="BC264" s="127"/>
      <c r="BD264" s="114"/>
      <c r="BK264" s="178"/>
      <c r="BL264" s="179"/>
      <c r="BM264" s="179"/>
      <c r="BN264" s="179"/>
      <c r="BO264" s="179"/>
      <c r="BP264" s="155"/>
      <c r="BQ264" s="155"/>
      <c r="BR264" s="177"/>
    </row>
    <row r="265" spans="1:70" ht="12" customHeight="1">
      <c r="A265" s="123" t="s">
        <v>611</v>
      </c>
      <c r="B265" s="116"/>
      <c r="C265" s="114"/>
      <c r="D265" s="124">
        <v>301.7</v>
      </c>
      <c r="E265" s="125" t="s">
        <v>276</v>
      </c>
      <c r="F265" s="64">
        <f>IF(D265&lt;=303.4,(D265-'[2]Stages'!$C$66)*'[2]Stages'!$H$67+'[2]Stages'!$E$66,IF(D265&lt;=307.2,(D265-'[2]Stages'!$C$67)*'[2]Stages'!$H$68+'[2]Stages'!$E$67,IF(D265&lt;=311.7,(D265-'[2]Stages'!$C$68)*'[2]Stages'!$H$69+'[2]Stages'!$E$68,IF(D265&lt;=318.1,(D265-'[2]Stages'!$C$69)*'[2]Stages'!$H$70+'[2]Stages'!$E$69,IF(D265&lt;=328.3,(D265-'[2]Stages'!$C$70)*'[2]Stages'!$H$71+'[2]Stages'!$E$70,IF(D265&lt;=345.3,(D265-'[2]Stages'!$C$71)*'[2]Stages'!$H$72+'[2]Stages'!$E$71,IF(D265&lt;=359.2,(D265-'[2]Stages'!$C$72)*'[2]Stages'!$H$73+'[2]Stages'!$E$72)))))))</f>
        <v>301.8193181818182</v>
      </c>
      <c r="G265" s="114" t="s">
        <v>513</v>
      </c>
      <c r="H265" s="114" t="s">
        <v>608</v>
      </c>
      <c r="I265" s="114"/>
      <c r="J265" s="114"/>
      <c r="K265" s="114" t="s">
        <v>609</v>
      </c>
      <c r="L265" s="114" t="s">
        <v>610</v>
      </c>
      <c r="M265" s="114"/>
      <c r="N265" s="114"/>
      <c r="O265" s="114"/>
      <c r="P265" s="114"/>
      <c r="Q265" s="114" t="s">
        <v>517</v>
      </c>
      <c r="R265" s="114" t="s">
        <v>518</v>
      </c>
      <c r="S265" s="114"/>
      <c r="T265" s="114"/>
      <c r="U265" s="114"/>
      <c r="V265" s="165"/>
      <c r="W265" s="105" t="s">
        <v>477</v>
      </c>
      <c r="X265" s="114"/>
      <c r="Y265" s="114"/>
      <c r="Z265" s="114"/>
      <c r="AA265" s="114"/>
      <c r="AB265" s="18">
        <v>22.4</v>
      </c>
      <c r="AC265" s="165">
        <v>21</v>
      </c>
      <c r="AD265" s="165"/>
      <c r="AE265" s="165">
        <v>21</v>
      </c>
      <c r="AF265" s="165"/>
      <c r="AG265" s="165">
        <v>21</v>
      </c>
      <c r="AH265" s="146">
        <f t="shared" si="3"/>
        <v>21.200000000000003</v>
      </c>
      <c r="AI265" s="165"/>
      <c r="AJ265" s="165"/>
      <c r="AK265" s="114"/>
      <c r="AL265" s="114"/>
      <c r="AM265" s="114" t="s">
        <v>519</v>
      </c>
      <c r="AN265" s="114" t="s">
        <v>212</v>
      </c>
      <c r="AO265" s="116">
        <v>34</v>
      </c>
      <c r="AP265" s="114">
        <v>4</v>
      </c>
      <c r="AQ265" s="116">
        <v>277</v>
      </c>
      <c r="AR265" s="116">
        <v>280</v>
      </c>
      <c r="AS265" s="116">
        <v>2006</v>
      </c>
      <c r="AT265" s="114"/>
      <c r="AU265" s="114"/>
      <c r="AV265" s="114"/>
      <c r="AW265" s="114" t="s">
        <v>520</v>
      </c>
      <c r="AX265" s="117">
        <v>302</v>
      </c>
      <c r="AY265" s="167">
        <v>20.3</v>
      </c>
      <c r="AZ265" s="168"/>
      <c r="BA265" s="115"/>
      <c r="BB265" s="115"/>
      <c r="BC265" s="127"/>
      <c r="BD265" s="114"/>
      <c r="BE265" s="110"/>
      <c r="BF265" s="111"/>
      <c r="BG265" s="111"/>
      <c r="BH265" s="110"/>
      <c r="BI265" s="111"/>
      <c r="BJ265" s="114"/>
      <c r="BK265" s="178"/>
      <c r="BL265" s="179"/>
      <c r="BM265" s="179"/>
      <c r="BN265" s="179"/>
      <c r="BO265" s="179"/>
      <c r="BP265" s="155"/>
      <c r="BQ265" s="155"/>
      <c r="BR265" s="177"/>
    </row>
    <row r="266" spans="1:70" ht="12" customHeight="1">
      <c r="A266" s="123" t="s">
        <v>612</v>
      </c>
      <c r="B266" s="116"/>
      <c r="C266" s="114"/>
      <c r="D266" s="124">
        <v>302</v>
      </c>
      <c r="E266" s="125" t="s">
        <v>276</v>
      </c>
      <c r="F266" s="64">
        <f>IF(D266&lt;=303.4,(D266-'[2]Stages'!$C$66)*'[2]Stages'!$H$67+'[2]Stages'!$E$66,IF(D266&lt;=307.2,(D266-'[2]Stages'!$C$67)*'[2]Stages'!$H$68+'[2]Stages'!$E$67,IF(D266&lt;=311.7,(D266-'[2]Stages'!$C$68)*'[2]Stages'!$H$69+'[2]Stages'!$E$68,IF(D266&lt;=318.1,(D266-'[2]Stages'!$C$69)*'[2]Stages'!$H$70+'[2]Stages'!$E$69,IF(D266&lt;=328.3,(D266-'[2]Stages'!$C$70)*'[2]Stages'!$H$71+'[2]Stages'!$E$70,IF(D266&lt;=345.3,(D266-'[2]Stages'!$C$71)*'[2]Stages'!$H$72+'[2]Stages'!$E$71,IF(D266&lt;=359.2,(D266-'[2]Stages'!$C$72)*'[2]Stages'!$H$73+'[2]Stages'!$E$72)))))))</f>
        <v>302.14590909090913</v>
      </c>
      <c r="G266" s="114" t="s">
        <v>513</v>
      </c>
      <c r="H266" s="114" t="s">
        <v>608</v>
      </c>
      <c r="I266" s="114"/>
      <c r="J266" s="114"/>
      <c r="K266" s="114" t="s">
        <v>613</v>
      </c>
      <c r="L266" s="114" t="s">
        <v>614</v>
      </c>
      <c r="M266" s="114"/>
      <c r="N266" s="114"/>
      <c r="O266" s="114"/>
      <c r="P266" s="114"/>
      <c r="Q266" s="114" t="s">
        <v>517</v>
      </c>
      <c r="R266" s="114" t="s">
        <v>615</v>
      </c>
      <c r="S266" s="114"/>
      <c r="T266" s="114"/>
      <c r="U266" s="114"/>
      <c r="V266" s="165"/>
      <c r="W266" s="105" t="s">
        <v>477</v>
      </c>
      <c r="X266" s="114"/>
      <c r="Y266" s="114"/>
      <c r="Z266" s="114"/>
      <c r="AA266" s="114"/>
      <c r="AB266" s="18">
        <v>22.4</v>
      </c>
      <c r="AC266" s="165">
        <v>19.7</v>
      </c>
      <c r="AD266" s="165"/>
      <c r="AE266" s="165">
        <v>19.7</v>
      </c>
      <c r="AF266" s="165"/>
      <c r="AG266" s="165">
        <v>19.7</v>
      </c>
      <c r="AH266" s="146">
        <f t="shared" si="3"/>
        <v>19.900000000000002</v>
      </c>
      <c r="AI266" s="165"/>
      <c r="AJ266" s="165"/>
      <c r="AK266" s="114"/>
      <c r="AL266" s="114"/>
      <c r="AM266" s="114" t="s">
        <v>519</v>
      </c>
      <c r="AN266" s="114" t="s">
        <v>212</v>
      </c>
      <c r="AO266" s="116">
        <v>34</v>
      </c>
      <c r="AP266" s="114">
        <v>4</v>
      </c>
      <c r="AQ266" s="116">
        <v>277</v>
      </c>
      <c r="AR266" s="116">
        <v>280</v>
      </c>
      <c r="AS266" s="116">
        <v>2006</v>
      </c>
      <c r="AT266" s="114"/>
      <c r="AU266" s="114"/>
      <c r="AV266" s="114"/>
      <c r="AW266" s="114" t="s">
        <v>520</v>
      </c>
      <c r="AX266" s="117">
        <v>302</v>
      </c>
      <c r="AY266" s="167">
        <v>21</v>
      </c>
      <c r="AZ266" s="168"/>
      <c r="BA266" s="115"/>
      <c r="BB266" s="115"/>
      <c r="BC266" s="127"/>
      <c r="BD266" s="114"/>
      <c r="BE266" s="110"/>
      <c r="BF266" s="111"/>
      <c r="BG266" s="111"/>
      <c r="BH266" s="110"/>
      <c r="BI266" s="111"/>
      <c r="BJ266" s="114"/>
      <c r="BK266" s="178"/>
      <c r="BL266" s="179"/>
      <c r="BM266" s="179"/>
      <c r="BN266" s="179"/>
      <c r="BO266" s="179"/>
      <c r="BP266" s="155"/>
      <c r="BQ266" s="155"/>
      <c r="BR266" s="177"/>
    </row>
    <row r="267" spans="1:70" ht="12" customHeight="1">
      <c r="A267" s="123" t="s">
        <v>616</v>
      </c>
      <c r="B267" s="116"/>
      <c r="C267" s="114"/>
      <c r="D267" s="124">
        <v>302</v>
      </c>
      <c r="E267" s="125" t="s">
        <v>276</v>
      </c>
      <c r="F267" s="64">
        <f>IF(D267&lt;=303.4,(D267-'[2]Stages'!$C$66)*'[2]Stages'!$H$67+'[2]Stages'!$E$66,IF(D267&lt;=307.2,(D267-'[2]Stages'!$C$67)*'[2]Stages'!$H$68+'[2]Stages'!$E$67,IF(D267&lt;=311.7,(D267-'[2]Stages'!$C$68)*'[2]Stages'!$H$69+'[2]Stages'!$E$68,IF(D267&lt;=318.1,(D267-'[2]Stages'!$C$69)*'[2]Stages'!$H$70+'[2]Stages'!$E$69,IF(D267&lt;=328.3,(D267-'[2]Stages'!$C$70)*'[2]Stages'!$H$71+'[2]Stages'!$E$70,IF(D267&lt;=345.3,(D267-'[2]Stages'!$C$71)*'[2]Stages'!$H$72+'[2]Stages'!$E$71,IF(D267&lt;=359.2,(D267-'[2]Stages'!$C$72)*'[2]Stages'!$H$73+'[2]Stages'!$E$72)))))))</f>
        <v>302.14590909090913</v>
      </c>
      <c r="G267" s="114" t="s">
        <v>513</v>
      </c>
      <c r="H267" s="114" t="s">
        <v>608</v>
      </c>
      <c r="I267" s="114"/>
      <c r="J267" s="114"/>
      <c r="K267" s="114" t="s">
        <v>613</v>
      </c>
      <c r="L267" s="114" t="s">
        <v>614</v>
      </c>
      <c r="M267" s="114"/>
      <c r="N267" s="114"/>
      <c r="O267" s="114"/>
      <c r="P267" s="114"/>
      <c r="Q267" s="114" t="s">
        <v>517</v>
      </c>
      <c r="R267" s="114" t="s">
        <v>617</v>
      </c>
      <c r="S267" s="114"/>
      <c r="T267" s="114"/>
      <c r="U267" s="114"/>
      <c r="V267" s="165"/>
      <c r="W267" s="105" t="s">
        <v>477</v>
      </c>
      <c r="X267" s="114"/>
      <c r="Y267" s="114"/>
      <c r="Z267" s="114"/>
      <c r="AA267" s="114"/>
      <c r="AB267" s="18">
        <v>22.4</v>
      </c>
      <c r="AC267" s="165">
        <v>19.8</v>
      </c>
      <c r="AD267" s="165"/>
      <c r="AE267" s="165">
        <v>19.8</v>
      </c>
      <c r="AF267" s="165"/>
      <c r="AG267" s="165">
        <v>19.8</v>
      </c>
      <c r="AH267" s="146">
        <f t="shared" si="3"/>
        <v>20.000000000000004</v>
      </c>
      <c r="AI267" s="165"/>
      <c r="AJ267" s="165"/>
      <c r="AK267" s="114"/>
      <c r="AL267" s="114"/>
      <c r="AM267" s="114" t="s">
        <v>519</v>
      </c>
      <c r="AN267" s="114" t="s">
        <v>212</v>
      </c>
      <c r="AO267" s="116">
        <v>34</v>
      </c>
      <c r="AP267" s="114">
        <v>4</v>
      </c>
      <c r="AQ267" s="116">
        <v>277</v>
      </c>
      <c r="AR267" s="116">
        <v>280</v>
      </c>
      <c r="AS267" s="116">
        <v>2006</v>
      </c>
      <c r="AT267" s="114"/>
      <c r="AU267" s="114"/>
      <c r="AV267" s="114"/>
      <c r="AW267" s="114" t="s">
        <v>520</v>
      </c>
      <c r="AX267" s="117">
        <v>302</v>
      </c>
      <c r="AY267" s="167">
        <v>20.8</v>
      </c>
      <c r="AZ267" s="168"/>
      <c r="BA267" s="115"/>
      <c r="BB267" s="115"/>
      <c r="BC267" s="127"/>
      <c r="BD267" s="114"/>
      <c r="BK267" s="178"/>
      <c r="BL267" s="179"/>
      <c r="BM267" s="179"/>
      <c r="BN267" s="179"/>
      <c r="BO267" s="179"/>
      <c r="BP267" s="155"/>
      <c r="BQ267" s="155"/>
      <c r="BR267" s="177"/>
    </row>
    <row r="268" spans="1:70" ht="12" customHeight="1">
      <c r="A268" s="123" t="s">
        <v>618</v>
      </c>
      <c r="B268" s="116"/>
      <c r="C268" s="114"/>
      <c r="D268" s="124">
        <v>302</v>
      </c>
      <c r="E268" s="125" t="s">
        <v>276</v>
      </c>
      <c r="F268" s="64">
        <f>IF(D268&lt;=303.4,(D268-'[2]Stages'!$C$66)*'[2]Stages'!$H$67+'[2]Stages'!$E$66,IF(D268&lt;=307.2,(D268-'[2]Stages'!$C$67)*'[2]Stages'!$H$68+'[2]Stages'!$E$67,IF(D268&lt;=311.7,(D268-'[2]Stages'!$C$68)*'[2]Stages'!$H$69+'[2]Stages'!$E$68,IF(D268&lt;=318.1,(D268-'[2]Stages'!$C$69)*'[2]Stages'!$H$70+'[2]Stages'!$E$69,IF(D268&lt;=328.3,(D268-'[2]Stages'!$C$70)*'[2]Stages'!$H$71+'[2]Stages'!$E$70,IF(D268&lt;=345.3,(D268-'[2]Stages'!$C$71)*'[2]Stages'!$H$72+'[2]Stages'!$E$71,IF(D268&lt;=359.2,(D268-'[2]Stages'!$C$72)*'[2]Stages'!$H$73+'[2]Stages'!$E$72)))))))</f>
        <v>302.14590909090913</v>
      </c>
      <c r="G268" s="114" t="s">
        <v>513</v>
      </c>
      <c r="H268" s="114" t="s">
        <v>608</v>
      </c>
      <c r="I268" s="114"/>
      <c r="J268" s="114"/>
      <c r="K268" s="114" t="s">
        <v>613</v>
      </c>
      <c r="L268" s="114" t="s">
        <v>614</v>
      </c>
      <c r="M268" s="114"/>
      <c r="N268" s="114"/>
      <c r="O268" s="114"/>
      <c r="P268" s="114"/>
      <c r="Q268" s="114" t="s">
        <v>517</v>
      </c>
      <c r="R268" s="114" t="s">
        <v>615</v>
      </c>
      <c r="S268" s="114"/>
      <c r="T268" s="114"/>
      <c r="U268" s="114"/>
      <c r="V268" s="165"/>
      <c r="W268" s="105" t="s">
        <v>477</v>
      </c>
      <c r="X268" s="114"/>
      <c r="Y268" s="114"/>
      <c r="Z268" s="114"/>
      <c r="AA268" s="114"/>
      <c r="AB268" s="18">
        <v>22.4</v>
      </c>
      <c r="AC268" s="165">
        <v>20.3</v>
      </c>
      <c r="AD268" s="165"/>
      <c r="AE268" s="165">
        <v>20.3</v>
      </c>
      <c r="AF268" s="165"/>
      <c r="AG268" s="165">
        <v>20.3</v>
      </c>
      <c r="AH268" s="146">
        <f t="shared" si="3"/>
        <v>20.500000000000004</v>
      </c>
      <c r="AI268" s="165"/>
      <c r="AJ268" s="165"/>
      <c r="AK268" s="114"/>
      <c r="AL268" s="114"/>
      <c r="AM268" s="114" t="s">
        <v>519</v>
      </c>
      <c r="AN268" s="114" t="s">
        <v>212</v>
      </c>
      <c r="AO268" s="116">
        <v>34</v>
      </c>
      <c r="AP268" s="114">
        <v>4</v>
      </c>
      <c r="AQ268" s="116">
        <v>277</v>
      </c>
      <c r="AR268" s="116">
        <v>280</v>
      </c>
      <c r="AS268" s="116">
        <v>2006</v>
      </c>
      <c r="AT268" s="114"/>
      <c r="AU268" s="114"/>
      <c r="AV268" s="114"/>
      <c r="AW268" s="114" t="s">
        <v>520</v>
      </c>
      <c r="AX268" s="117">
        <v>302</v>
      </c>
      <c r="AY268" s="167">
        <v>21.2</v>
      </c>
      <c r="AZ268" s="168"/>
      <c r="BA268" s="115"/>
      <c r="BB268" s="115"/>
      <c r="BC268" s="127"/>
      <c r="BD268" s="114"/>
      <c r="BE268" s="110"/>
      <c r="BF268" s="111"/>
      <c r="BG268" s="111"/>
      <c r="BH268" s="110"/>
      <c r="BI268" s="111"/>
      <c r="BJ268" s="114"/>
      <c r="BK268" s="178"/>
      <c r="BL268" s="179"/>
      <c r="BM268" s="179"/>
      <c r="BN268" s="179"/>
      <c r="BO268" s="179"/>
      <c r="BP268" s="155"/>
      <c r="BQ268" s="155"/>
      <c r="BR268" s="177"/>
    </row>
    <row r="269" spans="1:70" ht="12" customHeight="1">
      <c r="A269" s="123" t="s">
        <v>619</v>
      </c>
      <c r="B269" s="116"/>
      <c r="C269" s="114"/>
      <c r="D269" s="124">
        <v>302</v>
      </c>
      <c r="E269" s="125" t="s">
        <v>276</v>
      </c>
      <c r="F269" s="64">
        <f>IF(D269&lt;=303.4,(D269-'[2]Stages'!$C$66)*'[2]Stages'!$H$67+'[2]Stages'!$E$66,IF(D269&lt;=307.2,(D269-'[2]Stages'!$C$67)*'[2]Stages'!$H$68+'[2]Stages'!$E$67,IF(D269&lt;=311.7,(D269-'[2]Stages'!$C$68)*'[2]Stages'!$H$69+'[2]Stages'!$E$68,IF(D269&lt;=318.1,(D269-'[2]Stages'!$C$69)*'[2]Stages'!$H$70+'[2]Stages'!$E$69,IF(D269&lt;=328.3,(D269-'[2]Stages'!$C$70)*'[2]Stages'!$H$71+'[2]Stages'!$E$70,IF(D269&lt;=345.3,(D269-'[2]Stages'!$C$71)*'[2]Stages'!$H$72+'[2]Stages'!$E$71,IF(D269&lt;=359.2,(D269-'[2]Stages'!$C$72)*'[2]Stages'!$H$73+'[2]Stages'!$E$72)))))))</f>
        <v>302.14590909090913</v>
      </c>
      <c r="G269" s="114" t="s">
        <v>513</v>
      </c>
      <c r="H269" s="114" t="s">
        <v>608</v>
      </c>
      <c r="I269" s="114"/>
      <c r="J269" s="114"/>
      <c r="K269" s="114" t="s">
        <v>613</v>
      </c>
      <c r="L269" s="114" t="s">
        <v>614</v>
      </c>
      <c r="M269" s="114"/>
      <c r="N269" s="114"/>
      <c r="O269" s="114"/>
      <c r="P269" s="114"/>
      <c r="Q269" s="114" t="s">
        <v>517</v>
      </c>
      <c r="R269" s="114" t="s">
        <v>615</v>
      </c>
      <c r="S269" s="114"/>
      <c r="T269" s="114"/>
      <c r="U269" s="114"/>
      <c r="V269" s="165"/>
      <c r="W269" s="105" t="s">
        <v>477</v>
      </c>
      <c r="X269" s="114"/>
      <c r="Y269" s="114"/>
      <c r="Z269" s="114"/>
      <c r="AA269" s="114"/>
      <c r="AB269" s="18">
        <v>22.4</v>
      </c>
      <c r="AC269" s="165">
        <v>20.3</v>
      </c>
      <c r="AD269" s="165"/>
      <c r="AE269" s="165">
        <v>20.3</v>
      </c>
      <c r="AF269" s="165"/>
      <c r="AG269" s="165">
        <v>20.3</v>
      </c>
      <c r="AH269" s="146">
        <f t="shared" si="3"/>
        <v>20.500000000000004</v>
      </c>
      <c r="AI269" s="180"/>
      <c r="AJ269" s="180"/>
      <c r="AK269" s="114"/>
      <c r="AL269" s="114"/>
      <c r="AM269" s="114" t="s">
        <v>519</v>
      </c>
      <c r="AN269" s="114" t="s">
        <v>212</v>
      </c>
      <c r="AO269" s="116">
        <v>34</v>
      </c>
      <c r="AP269" s="114">
        <v>4</v>
      </c>
      <c r="AQ269" s="116">
        <v>277</v>
      </c>
      <c r="AR269" s="116">
        <v>280</v>
      </c>
      <c r="AS269" s="116">
        <v>2006</v>
      </c>
      <c r="AT269" s="114"/>
      <c r="AU269" s="114"/>
      <c r="AV269" s="114"/>
      <c r="AW269" s="114" t="s">
        <v>520</v>
      </c>
      <c r="AX269" s="181">
        <v>302</v>
      </c>
      <c r="AY269" s="181"/>
      <c r="AZ269" s="182"/>
      <c r="BA269" s="115"/>
      <c r="BB269" s="115"/>
      <c r="BC269" s="127"/>
      <c r="BD269" s="114"/>
      <c r="BE269" s="110"/>
      <c r="BF269" s="111"/>
      <c r="BG269" s="111"/>
      <c r="BH269" s="110"/>
      <c r="BI269" s="111"/>
      <c r="BJ269" s="114"/>
      <c r="BK269" s="178"/>
      <c r="BL269" s="179"/>
      <c r="BM269" s="179"/>
      <c r="BN269" s="179"/>
      <c r="BO269" s="179"/>
      <c r="BP269" s="155"/>
      <c r="BQ269" s="155"/>
      <c r="BR269" s="177"/>
    </row>
    <row r="270" spans="1:70" s="110" customFormat="1" ht="12" customHeight="1">
      <c r="A270" s="123" t="s">
        <v>620</v>
      </c>
      <c r="B270" s="116"/>
      <c r="C270" s="114"/>
      <c r="D270" s="124">
        <v>302</v>
      </c>
      <c r="E270" s="125" t="s">
        <v>276</v>
      </c>
      <c r="F270" s="64">
        <f>IF(D270&lt;=303.4,(D270-'[2]Stages'!$C$66)*'[2]Stages'!$H$67+'[2]Stages'!$E$66,IF(D270&lt;=307.2,(D270-'[2]Stages'!$C$67)*'[2]Stages'!$H$68+'[2]Stages'!$E$67,IF(D270&lt;=311.7,(D270-'[2]Stages'!$C$68)*'[2]Stages'!$H$69+'[2]Stages'!$E$68,IF(D270&lt;=318.1,(D270-'[2]Stages'!$C$69)*'[2]Stages'!$H$70+'[2]Stages'!$E$69,IF(D270&lt;=328.3,(D270-'[2]Stages'!$C$70)*'[2]Stages'!$H$71+'[2]Stages'!$E$70,IF(D270&lt;=345.3,(D270-'[2]Stages'!$C$71)*'[2]Stages'!$H$72+'[2]Stages'!$E$71,IF(D270&lt;=359.2,(D270-'[2]Stages'!$C$72)*'[2]Stages'!$H$73+'[2]Stages'!$E$72)))))))</f>
        <v>302.14590909090913</v>
      </c>
      <c r="G270" s="114" t="s">
        <v>513</v>
      </c>
      <c r="H270" s="114" t="s">
        <v>608</v>
      </c>
      <c r="I270" s="114"/>
      <c r="J270" s="114"/>
      <c r="K270" s="114" t="s">
        <v>613</v>
      </c>
      <c r="L270" s="114" t="s">
        <v>614</v>
      </c>
      <c r="M270" s="114"/>
      <c r="N270" s="114"/>
      <c r="O270" s="114"/>
      <c r="P270" s="114"/>
      <c r="Q270" s="114" t="s">
        <v>517</v>
      </c>
      <c r="R270" s="114" t="s">
        <v>621</v>
      </c>
      <c r="S270" s="114"/>
      <c r="T270" s="114"/>
      <c r="U270" s="114"/>
      <c r="V270" s="165"/>
      <c r="W270" s="114" t="s">
        <v>544</v>
      </c>
      <c r="X270" s="114"/>
      <c r="Y270" s="114"/>
      <c r="Z270" s="114"/>
      <c r="AA270" s="114"/>
      <c r="AB270" s="18">
        <v>22.4</v>
      </c>
      <c r="AC270" s="165">
        <v>20.3</v>
      </c>
      <c r="AD270" s="165"/>
      <c r="AE270" s="165">
        <v>20.3</v>
      </c>
      <c r="AF270" s="165"/>
      <c r="AG270" s="165">
        <v>20.3</v>
      </c>
      <c r="AH270" s="146">
        <f t="shared" si="3"/>
        <v>20.500000000000004</v>
      </c>
      <c r="AI270" s="180"/>
      <c r="AJ270" s="180"/>
      <c r="AK270" s="114"/>
      <c r="AL270" s="114"/>
      <c r="AM270" s="114" t="s">
        <v>519</v>
      </c>
      <c r="AN270" s="114" t="s">
        <v>212</v>
      </c>
      <c r="AO270" s="116">
        <v>34</v>
      </c>
      <c r="AP270" s="114">
        <v>4</v>
      </c>
      <c r="AQ270" s="116">
        <v>277</v>
      </c>
      <c r="AR270" s="116">
        <v>280</v>
      </c>
      <c r="AS270" s="116">
        <v>2006</v>
      </c>
      <c r="AT270" s="114"/>
      <c r="AU270" s="114"/>
      <c r="AV270" s="114"/>
      <c r="AW270" s="114" t="s">
        <v>520</v>
      </c>
      <c r="AX270" s="181">
        <v>302</v>
      </c>
      <c r="AY270" s="181"/>
      <c r="AZ270" s="182"/>
      <c r="BA270" s="115"/>
      <c r="BB270" s="115"/>
      <c r="BC270" s="127"/>
      <c r="BD270" s="114"/>
      <c r="BF270" s="111"/>
      <c r="BG270" s="111"/>
      <c r="BI270" s="111"/>
      <c r="BJ270" s="114"/>
      <c r="BK270" s="178"/>
      <c r="BL270" s="179"/>
      <c r="BM270" s="179"/>
      <c r="BN270" s="179"/>
      <c r="BO270" s="179"/>
      <c r="BP270" s="155"/>
      <c r="BQ270" s="155"/>
      <c r="BR270" s="177"/>
    </row>
    <row r="271" spans="1:70" s="110" customFormat="1" ht="12" customHeight="1">
      <c r="A271" s="123" t="s">
        <v>622</v>
      </c>
      <c r="B271" s="116"/>
      <c r="C271" s="114"/>
      <c r="D271" s="124">
        <v>302</v>
      </c>
      <c r="E271" s="125" t="s">
        <v>276</v>
      </c>
      <c r="F271" s="64">
        <f>IF(D271&lt;=303.4,(D271-'[2]Stages'!$C$66)*'[2]Stages'!$H$67+'[2]Stages'!$E$66,IF(D271&lt;=307.2,(D271-'[2]Stages'!$C$67)*'[2]Stages'!$H$68+'[2]Stages'!$E$67,IF(D271&lt;=311.7,(D271-'[2]Stages'!$C$68)*'[2]Stages'!$H$69+'[2]Stages'!$E$68,IF(D271&lt;=318.1,(D271-'[2]Stages'!$C$69)*'[2]Stages'!$H$70+'[2]Stages'!$E$69,IF(D271&lt;=328.3,(D271-'[2]Stages'!$C$70)*'[2]Stages'!$H$71+'[2]Stages'!$E$70,IF(D271&lt;=345.3,(D271-'[2]Stages'!$C$71)*'[2]Stages'!$H$72+'[2]Stages'!$E$71,IF(D271&lt;=359.2,(D271-'[2]Stages'!$C$72)*'[2]Stages'!$H$73+'[2]Stages'!$E$72)))))))</f>
        <v>302.14590909090913</v>
      </c>
      <c r="G271" s="114" t="s">
        <v>513</v>
      </c>
      <c r="H271" s="114" t="s">
        <v>608</v>
      </c>
      <c r="I271" s="114"/>
      <c r="J271" s="114"/>
      <c r="K271" s="114" t="s">
        <v>613</v>
      </c>
      <c r="L271" s="114" t="s">
        <v>614</v>
      </c>
      <c r="M271" s="114"/>
      <c r="N271" s="114"/>
      <c r="O271" s="114"/>
      <c r="P271" s="114"/>
      <c r="Q271" s="114" t="s">
        <v>517</v>
      </c>
      <c r="R271" s="114" t="s">
        <v>621</v>
      </c>
      <c r="S271" s="114"/>
      <c r="T271" s="114"/>
      <c r="U271" s="114"/>
      <c r="V271" s="165"/>
      <c r="W271" s="105" t="s">
        <v>477</v>
      </c>
      <c r="X271" s="114"/>
      <c r="Y271" s="114"/>
      <c r="Z271" s="114"/>
      <c r="AA271" s="114"/>
      <c r="AB271" s="18">
        <v>22.4</v>
      </c>
      <c r="AC271" s="165">
        <v>20.3</v>
      </c>
      <c r="AD271" s="165"/>
      <c r="AE271" s="165">
        <v>20.3</v>
      </c>
      <c r="AF271" s="165"/>
      <c r="AG271" s="165">
        <v>20.3</v>
      </c>
      <c r="AH271" s="146">
        <f t="shared" si="3"/>
        <v>20.500000000000004</v>
      </c>
      <c r="AI271" s="180"/>
      <c r="AJ271" s="180"/>
      <c r="AK271" s="114"/>
      <c r="AL271" s="114"/>
      <c r="AM271" s="114" t="s">
        <v>519</v>
      </c>
      <c r="AN271" s="114" t="s">
        <v>212</v>
      </c>
      <c r="AO271" s="116">
        <v>34</v>
      </c>
      <c r="AP271" s="114">
        <v>4</v>
      </c>
      <c r="AQ271" s="116">
        <v>277</v>
      </c>
      <c r="AR271" s="116">
        <v>280</v>
      </c>
      <c r="AS271" s="116">
        <v>2006</v>
      </c>
      <c r="AT271" s="114"/>
      <c r="AU271" s="114"/>
      <c r="AV271" s="114"/>
      <c r="AW271" s="114" t="s">
        <v>520</v>
      </c>
      <c r="AX271" s="181">
        <v>302</v>
      </c>
      <c r="AY271" s="181"/>
      <c r="AZ271" s="182"/>
      <c r="BA271" s="115"/>
      <c r="BB271" s="115"/>
      <c r="BC271" s="127"/>
      <c r="BD271" s="114"/>
      <c r="BE271" s="101"/>
      <c r="BF271" s="108"/>
      <c r="BG271" s="108"/>
      <c r="BH271" s="101"/>
      <c r="BI271" s="108"/>
      <c r="BJ271" s="114"/>
      <c r="BK271" s="178"/>
      <c r="BL271" s="179"/>
      <c r="BM271" s="179"/>
      <c r="BN271" s="179"/>
      <c r="BO271" s="179"/>
      <c r="BP271" s="155"/>
      <c r="BQ271" s="155"/>
      <c r="BR271" s="155"/>
    </row>
    <row r="272" spans="1:70" s="110" customFormat="1" ht="12" customHeight="1">
      <c r="A272" s="123" t="s">
        <v>623</v>
      </c>
      <c r="B272" s="116"/>
      <c r="C272" s="114"/>
      <c r="D272" s="124">
        <v>302</v>
      </c>
      <c r="E272" s="125" t="s">
        <v>276</v>
      </c>
      <c r="F272" s="64">
        <f>IF(D272&lt;=303.4,(D272-'[2]Stages'!$C$66)*'[2]Stages'!$H$67+'[2]Stages'!$E$66,IF(D272&lt;=307.2,(D272-'[2]Stages'!$C$67)*'[2]Stages'!$H$68+'[2]Stages'!$E$67,IF(D272&lt;=311.7,(D272-'[2]Stages'!$C$68)*'[2]Stages'!$H$69+'[2]Stages'!$E$68,IF(D272&lt;=318.1,(D272-'[2]Stages'!$C$69)*'[2]Stages'!$H$70+'[2]Stages'!$E$69,IF(D272&lt;=328.3,(D272-'[2]Stages'!$C$70)*'[2]Stages'!$H$71+'[2]Stages'!$E$70,IF(D272&lt;=345.3,(D272-'[2]Stages'!$C$71)*'[2]Stages'!$H$72+'[2]Stages'!$E$71,IF(D272&lt;=359.2,(D272-'[2]Stages'!$C$72)*'[2]Stages'!$H$73+'[2]Stages'!$E$72)))))))</f>
        <v>302.14590909090913</v>
      </c>
      <c r="G272" s="114" t="s">
        <v>513</v>
      </c>
      <c r="H272" s="114" t="s">
        <v>608</v>
      </c>
      <c r="I272" s="114"/>
      <c r="J272" s="114"/>
      <c r="K272" s="114" t="s">
        <v>613</v>
      </c>
      <c r="L272" s="114" t="s">
        <v>614</v>
      </c>
      <c r="M272" s="114"/>
      <c r="N272" s="114"/>
      <c r="O272" s="114"/>
      <c r="P272" s="114"/>
      <c r="Q272" s="114" t="s">
        <v>517</v>
      </c>
      <c r="R272" s="114" t="s">
        <v>621</v>
      </c>
      <c r="S272" s="114"/>
      <c r="T272" s="114"/>
      <c r="U272" s="114"/>
      <c r="V272" s="165"/>
      <c r="W272" s="105" t="s">
        <v>477</v>
      </c>
      <c r="X272" s="114"/>
      <c r="Y272" s="114"/>
      <c r="Z272" s="114"/>
      <c r="AA272" s="114"/>
      <c r="AB272" s="18">
        <v>22.4</v>
      </c>
      <c r="AC272" s="165">
        <v>20.8</v>
      </c>
      <c r="AD272" s="165"/>
      <c r="AE272" s="165">
        <v>20.8</v>
      </c>
      <c r="AF272" s="165"/>
      <c r="AG272" s="165">
        <v>20.8</v>
      </c>
      <c r="AH272" s="146">
        <f t="shared" si="3"/>
        <v>21.000000000000004</v>
      </c>
      <c r="AI272" s="180"/>
      <c r="AJ272" s="180"/>
      <c r="AK272" s="114"/>
      <c r="AL272" s="114"/>
      <c r="AM272" s="114" t="s">
        <v>519</v>
      </c>
      <c r="AN272" s="114" t="s">
        <v>212</v>
      </c>
      <c r="AO272" s="116">
        <v>34</v>
      </c>
      <c r="AP272" s="114">
        <v>4</v>
      </c>
      <c r="AQ272" s="116">
        <v>277</v>
      </c>
      <c r="AR272" s="116">
        <v>280</v>
      </c>
      <c r="AS272" s="116">
        <v>2006</v>
      </c>
      <c r="AT272" s="114"/>
      <c r="AU272" s="114"/>
      <c r="AV272" s="114"/>
      <c r="AW272" s="114" t="s">
        <v>520</v>
      </c>
      <c r="AX272" s="181">
        <v>302</v>
      </c>
      <c r="AY272" s="181"/>
      <c r="AZ272" s="182"/>
      <c r="BA272" s="115"/>
      <c r="BB272" s="115"/>
      <c r="BC272" s="127"/>
      <c r="BD272" s="114"/>
      <c r="BE272" s="101"/>
      <c r="BF272" s="108"/>
      <c r="BG272" s="108"/>
      <c r="BH272" s="101"/>
      <c r="BI272" s="108"/>
      <c r="BJ272" s="114"/>
      <c r="BK272" s="178"/>
      <c r="BL272" s="179"/>
      <c r="BM272" s="179"/>
      <c r="BN272" s="179"/>
      <c r="BO272" s="179"/>
      <c r="BP272" s="155"/>
      <c r="BQ272" s="155"/>
      <c r="BR272" s="155"/>
    </row>
    <row r="273" spans="1:70" s="110" customFormat="1" ht="12" customHeight="1">
      <c r="A273" s="123" t="s">
        <v>624</v>
      </c>
      <c r="B273" s="116"/>
      <c r="C273" s="114"/>
      <c r="D273" s="124">
        <v>302</v>
      </c>
      <c r="E273" s="125" t="s">
        <v>276</v>
      </c>
      <c r="F273" s="64">
        <f>IF(D273&lt;=303.4,(D273-'[2]Stages'!$C$66)*'[2]Stages'!$H$67+'[2]Stages'!$E$66,IF(D273&lt;=307.2,(D273-'[2]Stages'!$C$67)*'[2]Stages'!$H$68+'[2]Stages'!$E$67,IF(D273&lt;=311.7,(D273-'[2]Stages'!$C$68)*'[2]Stages'!$H$69+'[2]Stages'!$E$68,IF(D273&lt;=318.1,(D273-'[2]Stages'!$C$69)*'[2]Stages'!$H$70+'[2]Stages'!$E$69,IF(D273&lt;=328.3,(D273-'[2]Stages'!$C$70)*'[2]Stages'!$H$71+'[2]Stages'!$E$70,IF(D273&lt;=345.3,(D273-'[2]Stages'!$C$71)*'[2]Stages'!$H$72+'[2]Stages'!$E$71,IF(D273&lt;=359.2,(D273-'[2]Stages'!$C$72)*'[2]Stages'!$H$73+'[2]Stages'!$E$72)))))))</f>
        <v>302.14590909090913</v>
      </c>
      <c r="G273" s="114" t="s">
        <v>513</v>
      </c>
      <c r="H273" s="114" t="s">
        <v>608</v>
      </c>
      <c r="I273" s="114"/>
      <c r="J273" s="114"/>
      <c r="K273" s="114" t="s">
        <v>613</v>
      </c>
      <c r="L273" s="114" t="s">
        <v>614</v>
      </c>
      <c r="M273" s="114"/>
      <c r="N273" s="114"/>
      <c r="O273" s="114"/>
      <c r="P273" s="114"/>
      <c r="Q273" s="114" t="s">
        <v>517</v>
      </c>
      <c r="R273" s="114" t="s">
        <v>621</v>
      </c>
      <c r="S273" s="114"/>
      <c r="T273" s="114"/>
      <c r="U273" s="114"/>
      <c r="V273" s="165"/>
      <c r="W273" s="114" t="s">
        <v>625</v>
      </c>
      <c r="X273" s="114"/>
      <c r="Y273" s="114"/>
      <c r="Z273" s="114"/>
      <c r="AA273" s="114"/>
      <c r="AB273" s="18">
        <v>22.4</v>
      </c>
      <c r="AC273" s="165">
        <v>20.9</v>
      </c>
      <c r="AD273" s="165"/>
      <c r="AE273" s="165">
        <v>20.9</v>
      </c>
      <c r="AF273" s="165"/>
      <c r="AG273" s="165">
        <v>20.9</v>
      </c>
      <c r="AH273" s="146">
        <f t="shared" si="3"/>
        <v>21.1</v>
      </c>
      <c r="AI273" s="180"/>
      <c r="AJ273" s="180"/>
      <c r="AK273" s="114"/>
      <c r="AL273" s="114"/>
      <c r="AM273" s="114" t="s">
        <v>519</v>
      </c>
      <c r="AN273" s="114" t="s">
        <v>212</v>
      </c>
      <c r="AO273" s="116">
        <v>34</v>
      </c>
      <c r="AP273" s="114">
        <v>4</v>
      </c>
      <c r="AQ273" s="116">
        <v>277</v>
      </c>
      <c r="AR273" s="116">
        <v>280</v>
      </c>
      <c r="AS273" s="116">
        <v>2006</v>
      </c>
      <c r="AT273" s="114"/>
      <c r="AU273" s="114"/>
      <c r="AV273" s="114"/>
      <c r="AW273" s="114" t="s">
        <v>520</v>
      </c>
      <c r="AX273" s="181">
        <v>302</v>
      </c>
      <c r="AY273" s="181"/>
      <c r="AZ273" s="182"/>
      <c r="BA273" s="115"/>
      <c r="BB273" s="115"/>
      <c r="BC273" s="127"/>
      <c r="BD273" s="114"/>
      <c r="BE273" s="101"/>
      <c r="BF273" s="108"/>
      <c r="BG273" s="108"/>
      <c r="BH273" s="101"/>
      <c r="BI273" s="108"/>
      <c r="BJ273" s="114"/>
      <c r="BK273" s="178"/>
      <c r="BL273" s="179"/>
      <c r="BM273" s="179"/>
      <c r="BN273" s="179"/>
      <c r="BO273" s="179"/>
      <c r="BP273" s="155"/>
      <c r="BQ273" s="155"/>
      <c r="BR273" s="155"/>
    </row>
    <row r="274" spans="1:70" s="110" customFormat="1" ht="12" customHeight="1">
      <c r="A274" s="123" t="s">
        <v>626</v>
      </c>
      <c r="B274" s="116"/>
      <c r="C274" s="114"/>
      <c r="D274" s="124">
        <v>302</v>
      </c>
      <c r="E274" s="125" t="s">
        <v>276</v>
      </c>
      <c r="F274" s="64">
        <f>IF(D274&lt;=303.4,(D274-'[2]Stages'!$C$66)*'[2]Stages'!$H$67+'[2]Stages'!$E$66,IF(D274&lt;=307.2,(D274-'[2]Stages'!$C$67)*'[2]Stages'!$H$68+'[2]Stages'!$E$67,IF(D274&lt;=311.7,(D274-'[2]Stages'!$C$68)*'[2]Stages'!$H$69+'[2]Stages'!$E$68,IF(D274&lt;=318.1,(D274-'[2]Stages'!$C$69)*'[2]Stages'!$H$70+'[2]Stages'!$E$69,IF(D274&lt;=328.3,(D274-'[2]Stages'!$C$70)*'[2]Stages'!$H$71+'[2]Stages'!$E$70,IF(D274&lt;=345.3,(D274-'[2]Stages'!$C$71)*'[2]Stages'!$H$72+'[2]Stages'!$E$71,IF(D274&lt;=359.2,(D274-'[2]Stages'!$C$72)*'[2]Stages'!$H$73+'[2]Stages'!$E$72)))))))</f>
        <v>302.14590909090913</v>
      </c>
      <c r="G274" s="114" t="s">
        <v>513</v>
      </c>
      <c r="H274" s="114" t="s">
        <v>608</v>
      </c>
      <c r="I274" s="114"/>
      <c r="J274" s="114"/>
      <c r="K274" s="114" t="s">
        <v>613</v>
      </c>
      <c r="L274" s="114" t="s">
        <v>627</v>
      </c>
      <c r="M274" s="114"/>
      <c r="N274" s="114"/>
      <c r="O274" s="114"/>
      <c r="P274" s="114"/>
      <c r="Q274" s="114" t="s">
        <v>517</v>
      </c>
      <c r="R274" s="114" t="s">
        <v>617</v>
      </c>
      <c r="S274" s="114"/>
      <c r="T274" s="114"/>
      <c r="U274" s="114"/>
      <c r="V274" s="165"/>
      <c r="W274" s="105" t="s">
        <v>477</v>
      </c>
      <c r="X274" s="114"/>
      <c r="Y274" s="114"/>
      <c r="Z274" s="114"/>
      <c r="AA274" s="114"/>
      <c r="AB274" s="18">
        <v>22.4</v>
      </c>
      <c r="AC274" s="165">
        <v>21</v>
      </c>
      <c r="AD274" s="165"/>
      <c r="AE274" s="165">
        <v>21</v>
      </c>
      <c r="AF274" s="165"/>
      <c r="AG274" s="165">
        <v>21</v>
      </c>
      <c r="AH274" s="146">
        <f t="shared" si="3"/>
        <v>21.200000000000003</v>
      </c>
      <c r="AI274" s="165"/>
      <c r="AJ274" s="165"/>
      <c r="AK274" s="114"/>
      <c r="AL274" s="114"/>
      <c r="AM274" s="114" t="s">
        <v>519</v>
      </c>
      <c r="AN274" s="114" t="s">
        <v>212</v>
      </c>
      <c r="AO274" s="116">
        <v>34</v>
      </c>
      <c r="AP274" s="114">
        <v>4</v>
      </c>
      <c r="AQ274" s="116">
        <v>277</v>
      </c>
      <c r="AR274" s="116">
        <v>280</v>
      </c>
      <c r="AS274" s="116">
        <v>2006</v>
      </c>
      <c r="AT274" s="114"/>
      <c r="AU274" s="114"/>
      <c r="AV274" s="114"/>
      <c r="AW274" s="114" t="s">
        <v>520</v>
      </c>
      <c r="AX274" s="117">
        <v>302</v>
      </c>
      <c r="AY274" s="167">
        <v>21.1</v>
      </c>
      <c r="AZ274" s="168"/>
      <c r="BA274" s="115"/>
      <c r="BB274" s="115"/>
      <c r="BC274" s="127"/>
      <c r="BD274" s="114"/>
      <c r="BE274" s="101"/>
      <c r="BF274" s="108"/>
      <c r="BG274" s="108"/>
      <c r="BH274" s="101"/>
      <c r="BI274" s="108"/>
      <c r="BJ274" s="114"/>
      <c r="BK274" s="178"/>
      <c r="BL274" s="179"/>
      <c r="BM274" s="179"/>
      <c r="BN274" s="179"/>
      <c r="BO274" s="179"/>
      <c r="BP274" s="155"/>
      <c r="BQ274" s="155"/>
      <c r="BR274" s="177"/>
    </row>
    <row r="275" spans="1:70" s="110" customFormat="1" ht="12" customHeight="1">
      <c r="A275" s="123" t="s">
        <v>628</v>
      </c>
      <c r="B275" s="116"/>
      <c r="C275" s="114"/>
      <c r="D275" s="124">
        <v>302</v>
      </c>
      <c r="E275" s="125" t="s">
        <v>276</v>
      </c>
      <c r="F275" s="64">
        <f>IF(D275&lt;=303.4,(D275-'[2]Stages'!$C$66)*'[2]Stages'!$H$67+'[2]Stages'!$E$66,IF(D275&lt;=307.2,(D275-'[2]Stages'!$C$67)*'[2]Stages'!$H$68+'[2]Stages'!$E$67,IF(D275&lt;=311.7,(D275-'[2]Stages'!$C$68)*'[2]Stages'!$H$69+'[2]Stages'!$E$68,IF(D275&lt;=318.1,(D275-'[2]Stages'!$C$69)*'[2]Stages'!$H$70+'[2]Stages'!$E$69,IF(D275&lt;=328.3,(D275-'[2]Stages'!$C$70)*'[2]Stages'!$H$71+'[2]Stages'!$E$70,IF(D275&lt;=345.3,(D275-'[2]Stages'!$C$71)*'[2]Stages'!$H$72+'[2]Stages'!$E$71,IF(D275&lt;=359.2,(D275-'[2]Stages'!$C$72)*'[2]Stages'!$H$73+'[2]Stages'!$E$72)))))))</f>
        <v>302.14590909090913</v>
      </c>
      <c r="G275" s="114" t="s">
        <v>513</v>
      </c>
      <c r="H275" s="114" t="s">
        <v>608</v>
      </c>
      <c r="I275" s="114"/>
      <c r="J275" s="114"/>
      <c r="K275" s="114" t="s">
        <v>613</v>
      </c>
      <c r="L275" s="114" t="s">
        <v>627</v>
      </c>
      <c r="M275" s="114"/>
      <c r="N275" s="114"/>
      <c r="O275" s="114"/>
      <c r="P275" s="114"/>
      <c r="Q275" s="114" t="s">
        <v>517</v>
      </c>
      <c r="R275" s="114" t="s">
        <v>617</v>
      </c>
      <c r="S275" s="114"/>
      <c r="T275" s="114"/>
      <c r="U275" s="114"/>
      <c r="V275" s="165"/>
      <c r="W275" s="105" t="s">
        <v>477</v>
      </c>
      <c r="X275" s="114"/>
      <c r="Y275" s="114"/>
      <c r="Z275" s="114"/>
      <c r="AA275" s="114"/>
      <c r="AB275" s="18">
        <v>22.4</v>
      </c>
      <c r="AC275" s="165">
        <v>21</v>
      </c>
      <c r="AD275" s="165"/>
      <c r="AE275" s="165">
        <v>21</v>
      </c>
      <c r="AF275" s="165"/>
      <c r="AG275" s="165">
        <v>21</v>
      </c>
      <c r="AH275" s="146">
        <f t="shared" si="3"/>
        <v>21.200000000000003</v>
      </c>
      <c r="AI275" s="165"/>
      <c r="AJ275" s="165"/>
      <c r="AK275" s="114"/>
      <c r="AL275" s="114"/>
      <c r="AM275" s="114" t="s">
        <v>519</v>
      </c>
      <c r="AN275" s="114" t="s">
        <v>212</v>
      </c>
      <c r="AO275" s="116">
        <v>34</v>
      </c>
      <c r="AP275" s="114">
        <v>4</v>
      </c>
      <c r="AQ275" s="116">
        <v>277</v>
      </c>
      <c r="AR275" s="116">
        <v>280</v>
      </c>
      <c r="AS275" s="116">
        <v>2006</v>
      </c>
      <c r="AT275" s="114"/>
      <c r="AU275" s="114"/>
      <c r="AV275" s="114"/>
      <c r="AW275" s="114" t="s">
        <v>520</v>
      </c>
      <c r="AX275" s="117">
        <v>302</v>
      </c>
      <c r="AY275" s="167">
        <v>21</v>
      </c>
      <c r="AZ275" s="168"/>
      <c r="BA275" s="115"/>
      <c r="BB275" s="115"/>
      <c r="BC275" s="127"/>
      <c r="BD275" s="114"/>
      <c r="BE275" s="101"/>
      <c r="BF275" s="108"/>
      <c r="BG275" s="108"/>
      <c r="BH275" s="101"/>
      <c r="BI275" s="108"/>
      <c r="BJ275" s="114"/>
      <c r="BK275" s="178"/>
      <c r="BL275" s="179"/>
      <c r="BM275" s="179"/>
      <c r="BN275" s="179"/>
      <c r="BO275" s="179"/>
      <c r="BP275" s="155"/>
      <c r="BQ275" s="155"/>
      <c r="BR275" s="177"/>
    </row>
    <row r="276" spans="1:70" s="110" customFormat="1" ht="12" customHeight="1">
      <c r="A276" s="123" t="s">
        <v>629</v>
      </c>
      <c r="B276" s="116"/>
      <c r="C276" s="114"/>
      <c r="D276" s="124">
        <v>302</v>
      </c>
      <c r="E276" s="125" t="s">
        <v>276</v>
      </c>
      <c r="F276" s="64">
        <f>IF(D276&lt;=303.4,(D276-'[2]Stages'!$C$66)*'[2]Stages'!$H$67+'[2]Stages'!$E$66,IF(D276&lt;=307.2,(D276-'[2]Stages'!$C$67)*'[2]Stages'!$H$68+'[2]Stages'!$E$67,IF(D276&lt;=311.7,(D276-'[2]Stages'!$C$68)*'[2]Stages'!$H$69+'[2]Stages'!$E$68,IF(D276&lt;=318.1,(D276-'[2]Stages'!$C$69)*'[2]Stages'!$H$70+'[2]Stages'!$E$69,IF(D276&lt;=328.3,(D276-'[2]Stages'!$C$70)*'[2]Stages'!$H$71+'[2]Stages'!$E$70,IF(D276&lt;=345.3,(D276-'[2]Stages'!$C$71)*'[2]Stages'!$H$72+'[2]Stages'!$E$71,IF(D276&lt;=359.2,(D276-'[2]Stages'!$C$72)*'[2]Stages'!$H$73+'[2]Stages'!$E$72)))))))</f>
        <v>302.14590909090913</v>
      </c>
      <c r="G276" s="114" t="s">
        <v>513</v>
      </c>
      <c r="H276" s="114" t="s">
        <v>608</v>
      </c>
      <c r="I276" s="114"/>
      <c r="J276" s="114"/>
      <c r="K276" s="114" t="s">
        <v>613</v>
      </c>
      <c r="L276" s="114" t="s">
        <v>627</v>
      </c>
      <c r="M276" s="114"/>
      <c r="N276" s="114"/>
      <c r="O276" s="114"/>
      <c r="P276" s="114"/>
      <c r="Q276" s="114" t="s">
        <v>517</v>
      </c>
      <c r="R276" s="114" t="s">
        <v>621</v>
      </c>
      <c r="S276" s="114"/>
      <c r="T276" s="114"/>
      <c r="U276" s="114"/>
      <c r="V276" s="165"/>
      <c r="W276" s="105" t="s">
        <v>477</v>
      </c>
      <c r="X276" s="114"/>
      <c r="Y276" s="114"/>
      <c r="Z276" s="114"/>
      <c r="AA276" s="114"/>
      <c r="AB276" s="18">
        <v>22.4</v>
      </c>
      <c r="AC276" s="165">
        <v>21</v>
      </c>
      <c r="AD276" s="165"/>
      <c r="AE276" s="165">
        <v>21</v>
      </c>
      <c r="AF276" s="165"/>
      <c r="AG276" s="165">
        <v>21</v>
      </c>
      <c r="AH276" s="146">
        <f t="shared" si="3"/>
        <v>21.200000000000003</v>
      </c>
      <c r="AI276" s="165"/>
      <c r="AJ276" s="165"/>
      <c r="AK276" s="114"/>
      <c r="AL276" s="114"/>
      <c r="AM276" s="114" t="s">
        <v>519</v>
      </c>
      <c r="AN276" s="114" t="s">
        <v>212</v>
      </c>
      <c r="AO276" s="116">
        <v>34</v>
      </c>
      <c r="AP276" s="114">
        <v>4</v>
      </c>
      <c r="AQ276" s="116">
        <v>277</v>
      </c>
      <c r="AR276" s="116">
        <v>280</v>
      </c>
      <c r="AS276" s="116">
        <v>2006</v>
      </c>
      <c r="AT276" s="114"/>
      <c r="AU276" s="114"/>
      <c r="AV276" s="114"/>
      <c r="AW276" s="114" t="s">
        <v>520</v>
      </c>
      <c r="AX276" s="117">
        <v>302</v>
      </c>
      <c r="AY276" s="167">
        <v>20.9</v>
      </c>
      <c r="AZ276" s="168"/>
      <c r="BA276" s="115"/>
      <c r="BB276" s="115"/>
      <c r="BC276" s="127"/>
      <c r="BD276" s="114"/>
      <c r="BE276" s="101"/>
      <c r="BF276" s="108"/>
      <c r="BG276" s="108"/>
      <c r="BH276" s="101"/>
      <c r="BI276" s="108"/>
      <c r="BJ276" s="114"/>
      <c r="BK276" s="178"/>
      <c r="BL276" s="179"/>
      <c r="BM276" s="179"/>
      <c r="BN276" s="179"/>
      <c r="BO276" s="179"/>
      <c r="BP276" s="155"/>
      <c r="BQ276" s="155"/>
      <c r="BR276" s="177"/>
    </row>
    <row r="277" spans="1:70" s="110" customFormat="1" ht="12" customHeight="1">
      <c r="A277" s="123" t="s">
        <v>630</v>
      </c>
      <c r="B277" s="116"/>
      <c r="C277" s="114"/>
      <c r="D277" s="124">
        <v>302</v>
      </c>
      <c r="E277" s="125" t="s">
        <v>276</v>
      </c>
      <c r="F277" s="64">
        <f>IF(D277&lt;=303.4,(D277-'[2]Stages'!$C$66)*'[2]Stages'!$H$67+'[2]Stages'!$E$66,IF(D277&lt;=307.2,(D277-'[2]Stages'!$C$67)*'[2]Stages'!$H$68+'[2]Stages'!$E$67,IF(D277&lt;=311.7,(D277-'[2]Stages'!$C$68)*'[2]Stages'!$H$69+'[2]Stages'!$E$68,IF(D277&lt;=318.1,(D277-'[2]Stages'!$C$69)*'[2]Stages'!$H$70+'[2]Stages'!$E$69,IF(D277&lt;=328.3,(D277-'[2]Stages'!$C$70)*'[2]Stages'!$H$71+'[2]Stages'!$E$70,IF(D277&lt;=345.3,(D277-'[2]Stages'!$C$71)*'[2]Stages'!$H$72+'[2]Stages'!$E$71,IF(D277&lt;=359.2,(D277-'[2]Stages'!$C$72)*'[2]Stages'!$H$73+'[2]Stages'!$E$72)))))))</f>
        <v>302.14590909090913</v>
      </c>
      <c r="G277" s="114" t="s">
        <v>513</v>
      </c>
      <c r="H277" s="114" t="s">
        <v>608</v>
      </c>
      <c r="I277" s="114"/>
      <c r="J277" s="114"/>
      <c r="K277" s="114" t="s">
        <v>613</v>
      </c>
      <c r="L277" s="114" t="s">
        <v>614</v>
      </c>
      <c r="M277" s="114"/>
      <c r="N277" s="114"/>
      <c r="O277" s="114"/>
      <c r="P277" s="114"/>
      <c r="Q277" s="114" t="s">
        <v>517</v>
      </c>
      <c r="R277" s="114" t="s">
        <v>621</v>
      </c>
      <c r="S277" s="114"/>
      <c r="T277" s="114"/>
      <c r="U277" s="114"/>
      <c r="V277" s="165"/>
      <c r="W277" s="114" t="s">
        <v>586</v>
      </c>
      <c r="X277" s="114"/>
      <c r="Y277" s="114"/>
      <c r="Z277" s="114"/>
      <c r="AA277" s="114"/>
      <c r="AB277" s="18">
        <v>22.4</v>
      </c>
      <c r="AC277" s="165">
        <v>21</v>
      </c>
      <c r="AD277" s="165"/>
      <c r="AE277" s="165">
        <v>21</v>
      </c>
      <c r="AF277" s="165"/>
      <c r="AG277" s="165">
        <v>21</v>
      </c>
      <c r="AH277" s="146">
        <f t="shared" si="3"/>
        <v>21.200000000000003</v>
      </c>
      <c r="AI277" s="180"/>
      <c r="AJ277" s="180"/>
      <c r="AK277" s="114"/>
      <c r="AL277" s="114"/>
      <c r="AM277" s="114" t="s">
        <v>519</v>
      </c>
      <c r="AN277" s="114" t="s">
        <v>212</v>
      </c>
      <c r="AO277" s="116">
        <v>34</v>
      </c>
      <c r="AP277" s="114">
        <v>4</v>
      </c>
      <c r="AQ277" s="116">
        <v>277</v>
      </c>
      <c r="AR277" s="116">
        <v>280</v>
      </c>
      <c r="AS277" s="116">
        <v>2006</v>
      </c>
      <c r="AT277" s="114"/>
      <c r="AU277" s="114"/>
      <c r="AV277" s="114"/>
      <c r="AW277" s="114" t="s">
        <v>520</v>
      </c>
      <c r="AX277" s="181">
        <v>302</v>
      </c>
      <c r="AY277" s="181"/>
      <c r="AZ277" s="182"/>
      <c r="BA277" s="115"/>
      <c r="BB277" s="115"/>
      <c r="BC277" s="127"/>
      <c r="BD277" s="114"/>
      <c r="BE277" s="101"/>
      <c r="BF277" s="108"/>
      <c r="BG277" s="108"/>
      <c r="BH277" s="101"/>
      <c r="BI277" s="108"/>
      <c r="BJ277" s="114"/>
      <c r="BK277" s="178"/>
      <c r="BL277" s="179"/>
      <c r="BM277" s="179"/>
      <c r="BN277" s="179"/>
      <c r="BO277" s="179"/>
      <c r="BP277" s="155"/>
      <c r="BQ277" s="155"/>
      <c r="BR277" s="177"/>
    </row>
    <row r="278" spans="1:70" s="110" customFormat="1" ht="12" customHeight="1">
      <c r="A278" s="123" t="s">
        <v>631</v>
      </c>
      <c r="B278" s="116"/>
      <c r="C278" s="114"/>
      <c r="D278" s="124">
        <v>302</v>
      </c>
      <c r="E278" s="125" t="s">
        <v>276</v>
      </c>
      <c r="F278" s="64">
        <f>IF(D278&lt;=303.4,(D278-'[2]Stages'!$C$66)*'[2]Stages'!$H$67+'[2]Stages'!$E$66,IF(D278&lt;=307.2,(D278-'[2]Stages'!$C$67)*'[2]Stages'!$H$68+'[2]Stages'!$E$67,IF(D278&lt;=311.7,(D278-'[2]Stages'!$C$68)*'[2]Stages'!$H$69+'[2]Stages'!$E$68,IF(D278&lt;=318.1,(D278-'[2]Stages'!$C$69)*'[2]Stages'!$H$70+'[2]Stages'!$E$69,IF(D278&lt;=328.3,(D278-'[2]Stages'!$C$70)*'[2]Stages'!$H$71+'[2]Stages'!$E$70,IF(D278&lt;=345.3,(D278-'[2]Stages'!$C$71)*'[2]Stages'!$H$72+'[2]Stages'!$E$71,IF(D278&lt;=359.2,(D278-'[2]Stages'!$C$72)*'[2]Stages'!$H$73+'[2]Stages'!$E$72)))))))</f>
        <v>302.14590909090913</v>
      </c>
      <c r="G278" s="114" t="s">
        <v>513</v>
      </c>
      <c r="H278" s="114" t="s">
        <v>608</v>
      </c>
      <c r="I278" s="114"/>
      <c r="J278" s="114"/>
      <c r="K278" s="114" t="s">
        <v>613</v>
      </c>
      <c r="L278" s="114" t="s">
        <v>614</v>
      </c>
      <c r="M278" s="114"/>
      <c r="N278" s="114"/>
      <c r="O278" s="114"/>
      <c r="P278" s="114"/>
      <c r="Q278" s="114" t="s">
        <v>517</v>
      </c>
      <c r="R278" s="114" t="s">
        <v>621</v>
      </c>
      <c r="S278" s="114"/>
      <c r="T278" s="114"/>
      <c r="U278" s="114"/>
      <c r="V278" s="165"/>
      <c r="W278" s="105" t="s">
        <v>477</v>
      </c>
      <c r="X278" s="114"/>
      <c r="Y278" s="114"/>
      <c r="Z278" s="114"/>
      <c r="AA278" s="114"/>
      <c r="AB278" s="18">
        <v>22.4</v>
      </c>
      <c r="AC278" s="165">
        <v>21</v>
      </c>
      <c r="AD278" s="165"/>
      <c r="AE278" s="165">
        <v>21</v>
      </c>
      <c r="AF278" s="165"/>
      <c r="AG278" s="165">
        <v>21</v>
      </c>
      <c r="AH278" s="146">
        <f t="shared" si="3"/>
        <v>21.200000000000003</v>
      </c>
      <c r="AI278" s="180"/>
      <c r="AJ278" s="180"/>
      <c r="AK278" s="114"/>
      <c r="AL278" s="114"/>
      <c r="AM278" s="114" t="s">
        <v>519</v>
      </c>
      <c r="AN278" s="114" t="s">
        <v>212</v>
      </c>
      <c r="AO278" s="116">
        <v>34</v>
      </c>
      <c r="AP278" s="114">
        <v>4</v>
      </c>
      <c r="AQ278" s="116">
        <v>277</v>
      </c>
      <c r="AR278" s="116">
        <v>280</v>
      </c>
      <c r="AS278" s="116">
        <v>2006</v>
      </c>
      <c r="AT278" s="114"/>
      <c r="AU278" s="114"/>
      <c r="AV278" s="114"/>
      <c r="AW278" s="114" t="s">
        <v>520</v>
      </c>
      <c r="AX278" s="181">
        <v>302</v>
      </c>
      <c r="AY278" s="181"/>
      <c r="AZ278" s="182"/>
      <c r="BA278" s="115"/>
      <c r="BB278" s="115"/>
      <c r="BC278" s="127"/>
      <c r="BD278" s="114"/>
      <c r="BE278" s="101"/>
      <c r="BF278" s="108"/>
      <c r="BG278" s="108"/>
      <c r="BH278" s="101"/>
      <c r="BI278" s="108"/>
      <c r="BJ278" s="114"/>
      <c r="BK278" s="178"/>
      <c r="BL278" s="179"/>
      <c r="BM278" s="179"/>
      <c r="BN278" s="179"/>
      <c r="BO278" s="179"/>
      <c r="BP278" s="155"/>
      <c r="BQ278" s="155"/>
      <c r="BR278" s="155"/>
    </row>
    <row r="279" spans="1:70" s="110" customFormat="1" ht="12" customHeight="1">
      <c r="A279" s="123" t="s">
        <v>632</v>
      </c>
      <c r="B279" s="116"/>
      <c r="C279" s="114"/>
      <c r="D279" s="124">
        <v>302</v>
      </c>
      <c r="E279" s="125" t="s">
        <v>276</v>
      </c>
      <c r="F279" s="64">
        <f>IF(D279&lt;=303.4,(D279-'[2]Stages'!$C$66)*'[2]Stages'!$H$67+'[2]Stages'!$E$66,IF(D279&lt;=307.2,(D279-'[2]Stages'!$C$67)*'[2]Stages'!$H$68+'[2]Stages'!$E$67,IF(D279&lt;=311.7,(D279-'[2]Stages'!$C$68)*'[2]Stages'!$H$69+'[2]Stages'!$E$68,IF(D279&lt;=318.1,(D279-'[2]Stages'!$C$69)*'[2]Stages'!$H$70+'[2]Stages'!$E$69,IF(D279&lt;=328.3,(D279-'[2]Stages'!$C$70)*'[2]Stages'!$H$71+'[2]Stages'!$E$70,IF(D279&lt;=345.3,(D279-'[2]Stages'!$C$71)*'[2]Stages'!$H$72+'[2]Stages'!$E$71,IF(D279&lt;=359.2,(D279-'[2]Stages'!$C$72)*'[2]Stages'!$H$73+'[2]Stages'!$E$72)))))))</f>
        <v>302.14590909090913</v>
      </c>
      <c r="G279" s="114" t="s">
        <v>513</v>
      </c>
      <c r="H279" s="114" t="s">
        <v>608</v>
      </c>
      <c r="I279" s="114"/>
      <c r="J279" s="114"/>
      <c r="K279" s="114" t="s">
        <v>613</v>
      </c>
      <c r="L279" s="114" t="s">
        <v>614</v>
      </c>
      <c r="M279" s="114"/>
      <c r="N279" s="114"/>
      <c r="O279" s="114"/>
      <c r="P279" s="114"/>
      <c r="Q279" s="114" t="s">
        <v>517</v>
      </c>
      <c r="R279" s="114" t="s">
        <v>621</v>
      </c>
      <c r="S279" s="114"/>
      <c r="T279" s="114"/>
      <c r="U279" s="114"/>
      <c r="V279" s="165"/>
      <c r="W279" s="114" t="s">
        <v>544</v>
      </c>
      <c r="X279" s="114"/>
      <c r="Y279" s="114"/>
      <c r="Z279" s="114"/>
      <c r="AA279" s="114"/>
      <c r="AB279" s="18">
        <v>22.4</v>
      </c>
      <c r="AC279" s="165">
        <v>21.1</v>
      </c>
      <c r="AD279" s="165"/>
      <c r="AE279" s="165">
        <v>21.1</v>
      </c>
      <c r="AF279" s="165"/>
      <c r="AG279" s="165">
        <v>21.1</v>
      </c>
      <c r="AH279" s="146">
        <f aca="true" t="shared" si="4" ref="AH279:AH342">AG279+(22.6-AB279)</f>
        <v>21.300000000000004</v>
      </c>
      <c r="AI279" s="180"/>
      <c r="AJ279" s="180"/>
      <c r="AK279" s="114"/>
      <c r="AL279" s="114"/>
      <c r="AM279" s="114" t="s">
        <v>519</v>
      </c>
      <c r="AN279" s="114" t="s">
        <v>212</v>
      </c>
      <c r="AO279" s="116">
        <v>34</v>
      </c>
      <c r="AP279" s="114">
        <v>4</v>
      </c>
      <c r="AQ279" s="116">
        <v>277</v>
      </c>
      <c r="AR279" s="116">
        <v>280</v>
      </c>
      <c r="AS279" s="116">
        <v>2006</v>
      </c>
      <c r="AT279" s="114"/>
      <c r="AU279" s="114"/>
      <c r="AV279" s="114"/>
      <c r="AW279" s="114" t="s">
        <v>520</v>
      </c>
      <c r="AX279" s="181">
        <v>302</v>
      </c>
      <c r="AY279" s="181"/>
      <c r="AZ279" s="182"/>
      <c r="BA279" s="115"/>
      <c r="BB279" s="115"/>
      <c r="BC279" s="127"/>
      <c r="BD279" s="114"/>
      <c r="BE279" s="101"/>
      <c r="BF279" s="108"/>
      <c r="BG279" s="108"/>
      <c r="BH279" s="101"/>
      <c r="BI279" s="108"/>
      <c r="BJ279" s="101"/>
      <c r="BK279" s="178"/>
      <c r="BL279" s="179"/>
      <c r="BM279" s="179"/>
      <c r="BN279" s="179"/>
      <c r="BO279" s="179"/>
      <c r="BP279" s="155"/>
      <c r="BQ279" s="155"/>
      <c r="BR279" s="177"/>
    </row>
    <row r="280" spans="1:70" s="110" customFormat="1" ht="12" customHeight="1">
      <c r="A280" s="123" t="s">
        <v>633</v>
      </c>
      <c r="B280" s="116"/>
      <c r="C280" s="114"/>
      <c r="D280" s="124">
        <v>302</v>
      </c>
      <c r="E280" s="125" t="s">
        <v>276</v>
      </c>
      <c r="F280" s="64">
        <f>IF(D280&lt;=303.4,(D280-'[2]Stages'!$C$66)*'[2]Stages'!$H$67+'[2]Stages'!$E$66,IF(D280&lt;=307.2,(D280-'[2]Stages'!$C$67)*'[2]Stages'!$H$68+'[2]Stages'!$E$67,IF(D280&lt;=311.7,(D280-'[2]Stages'!$C$68)*'[2]Stages'!$H$69+'[2]Stages'!$E$68,IF(D280&lt;=318.1,(D280-'[2]Stages'!$C$69)*'[2]Stages'!$H$70+'[2]Stages'!$E$69,IF(D280&lt;=328.3,(D280-'[2]Stages'!$C$70)*'[2]Stages'!$H$71+'[2]Stages'!$E$70,IF(D280&lt;=345.3,(D280-'[2]Stages'!$C$71)*'[2]Stages'!$H$72+'[2]Stages'!$E$71,IF(D280&lt;=359.2,(D280-'[2]Stages'!$C$72)*'[2]Stages'!$H$73+'[2]Stages'!$E$72)))))))</f>
        <v>302.14590909090913</v>
      </c>
      <c r="G280" s="114" t="s">
        <v>513</v>
      </c>
      <c r="H280" s="114" t="s">
        <v>608</v>
      </c>
      <c r="I280" s="114"/>
      <c r="J280" s="114"/>
      <c r="K280" s="114" t="s">
        <v>613</v>
      </c>
      <c r="L280" s="114" t="s">
        <v>634</v>
      </c>
      <c r="M280" s="114"/>
      <c r="N280" s="114"/>
      <c r="O280" s="114"/>
      <c r="P280" s="114"/>
      <c r="Q280" s="114" t="s">
        <v>517</v>
      </c>
      <c r="R280" s="114" t="s">
        <v>621</v>
      </c>
      <c r="S280" s="114"/>
      <c r="T280" s="114"/>
      <c r="U280" s="114"/>
      <c r="V280" s="165"/>
      <c r="W280" s="105" t="s">
        <v>477</v>
      </c>
      <c r="X280" s="114"/>
      <c r="Y280" s="114"/>
      <c r="Z280" s="114"/>
      <c r="AA280" s="114"/>
      <c r="AB280" s="18">
        <v>22.4</v>
      </c>
      <c r="AC280" s="165">
        <v>21.2</v>
      </c>
      <c r="AD280" s="165"/>
      <c r="AE280" s="165">
        <v>21.2</v>
      </c>
      <c r="AF280" s="165"/>
      <c r="AG280" s="165">
        <v>21.2</v>
      </c>
      <c r="AH280" s="146">
        <f t="shared" si="4"/>
        <v>21.400000000000002</v>
      </c>
      <c r="AI280" s="180"/>
      <c r="AJ280" s="180"/>
      <c r="AK280" s="114"/>
      <c r="AL280" s="114"/>
      <c r="AM280" s="114" t="s">
        <v>519</v>
      </c>
      <c r="AN280" s="114" t="s">
        <v>212</v>
      </c>
      <c r="AO280" s="116">
        <v>34</v>
      </c>
      <c r="AP280" s="114">
        <v>4</v>
      </c>
      <c r="AQ280" s="116">
        <v>277</v>
      </c>
      <c r="AR280" s="116">
        <v>280</v>
      </c>
      <c r="AS280" s="116">
        <v>2006</v>
      </c>
      <c r="AT280" s="114"/>
      <c r="AU280" s="114"/>
      <c r="AV280" s="114"/>
      <c r="AW280" s="114" t="s">
        <v>520</v>
      </c>
      <c r="AX280" s="181">
        <v>302</v>
      </c>
      <c r="AY280" s="181"/>
      <c r="AZ280" s="182"/>
      <c r="BA280" s="115"/>
      <c r="BB280" s="115"/>
      <c r="BC280" s="127"/>
      <c r="BD280" s="114"/>
      <c r="BE280" s="101"/>
      <c r="BF280" s="108"/>
      <c r="BG280" s="108"/>
      <c r="BH280" s="101"/>
      <c r="BI280" s="108"/>
      <c r="BJ280" s="101"/>
      <c r="BK280" s="178"/>
      <c r="BL280" s="179"/>
      <c r="BM280" s="179"/>
      <c r="BN280" s="179"/>
      <c r="BO280" s="179"/>
      <c r="BP280" s="155"/>
      <c r="BQ280" s="155"/>
      <c r="BR280" s="155"/>
    </row>
    <row r="281" spans="1:70" s="110" customFormat="1" ht="12" customHeight="1">
      <c r="A281" s="123" t="s">
        <v>635</v>
      </c>
      <c r="B281" s="116"/>
      <c r="C281" s="114"/>
      <c r="D281" s="124">
        <v>302</v>
      </c>
      <c r="E281" s="125" t="s">
        <v>276</v>
      </c>
      <c r="F281" s="64">
        <f>IF(D281&lt;=303.4,(D281-'[2]Stages'!$C$66)*'[2]Stages'!$H$67+'[2]Stages'!$E$66,IF(D281&lt;=307.2,(D281-'[2]Stages'!$C$67)*'[2]Stages'!$H$68+'[2]Stages'!$E$67,IF(D281&lt;=311.7,(D281-'[2]Stages'!$C$68)*'[2]Stages'!$H$69+'[2]Stages'!$E$68,IF(D281&lt;=318.1,(D281-'[2]Stages'!$C$69)*'[2]Stages'!$H$70+'[2]Stages'!$E$69,IF(D281&lt;=328.3,(D281-'[2]Stages'!$C$70)*'[2]Stages'!$H$71+'[2]Stages'!$E$70,IF(D281&lt;=345.3,(D281-'[2]Stages'!$C$71)*'[2]Stages'!$H$72+'[2]Stages'!$E$71,IF(D281&lt;=359.2,(D281-'[2]Stages'!$C$72)*'[2]Stages'!$H$73+'[2]Stages'!$E$72)))))))</f>
        <v>302.14590909090913</v>
      </c>
      <c r="G281" s="114" t="s">
        <v>513</v>
      </c>
      <c r="H281" s="114" t="s">
        <v>608</v>
      </c>
      <c r="I281" s="114"/>
      <c r="J281" s="114"/>
      <c r="K281" s="114" t="s">
        <v>613</v>
      </c>
      <c r="L281" s="114" t="s">
        <v>627</v>
      </c>
      <c r="M281" s="114"/>
      <c r="N281" s="114"/>
      <c r="O281" s="114"/>
      <c r="P281" s="114"/>
      <c r="Q281" s="114" t="s">
        <v>517</v>
      </c>
      <c r="R281" s="114" t="s">
        <v>621</v>
      </c>
      <c r="S281" s="114"/>
      <c r="T281" s="114"/>
      <c r="U281" s="114"/>
      <c r="V281" s="165"/>
      <c r="W281" s="105" t="s">
        <v>477</v>
      </c>
      <c r="X281" s="114"/>
      <c r="Y281" s="114"/>
      <c r="Z281" s="114"/>
      <c r="AA281" s="114"/>
      <c r="AB281" s="18">
        <v>22.4</v>
      </c>
      <c r="AC281" s="165">
        <v>21.3</v>
      </c>
      <c r="AD281" s="165"/>
      <c r="AE281" s="165">
        <v>21.3</v>
      </c>
      <c r="AF281" s="165"/>
      <c r="AG281" s="165">
        <v>21.3</v>
      </c>
      <c r="AH281" s="146">
        <f t="shared" si="4"/>
        <v>21.500000000000004</v>
      </c>
      <c r="AI281" s="165"/>
      <c r="AJ281" s="165"/>
      <c r="AK281" s="114"/>
      <c r="AL281" s="114"/>
      <c r="AM281" s="114" t="s">
        <v>519</v>
      </c>
      <c r="AN281" s="114" t="s">
        <v>212</v>
      </c>
      <c r="AO281" s="116">
        <v>34</v>
      </c>
      <c r="AP281" s="114">
        <v>4</v>
      </c>
      <c r="AQ281" s="116">
        <v>277</v>
      </c>
      <c r="AR281" s="116">
        <v>280</v>
      </c>
      <c r="AS281" s="116">
        <v>2006</v>
      </c>
      <c r="AT281" s="114"/>
      <c r="AU281" s="114"/>
      <c r="AV281" s="114"/>
      <c r="AW281" s="114" t="s">
        <v>520</v>
      </c>
      <c r="AX281" s="117">
        <v>302</v>
      </c>
      <c r="AY281" s="167">
        <v>20.3</v>
      </c>
      <c r="AZ281" s="168"/>
      <c r="BA281" s="115"/>
      <c r="BB281" s="115"/>
      <c r="BC281" s="127"/>
      <c r="BD281" s="114"/>
      <c r="BE281" s="101"/>
      <c r="BF281" s="108"/>
      <c r="BG281" s="108"/>
      <c r="BH281" s="101"/>
      <c r="BI281" s="108"/>
      <c r="BJ281" s="114"/>
      <c r="BK281" s="178"/>
      <c r="BL281" s="179"/>
      <c r="BM281" s="179"/>
      <c r="BN281" s="179"/>
      <c r="BO281" s="179"/>
      <c r="BP281" s="155"/>
      <c r="BQ281" s="155"/>
      <c r="BR281" s="177"/>
    </row>
    <row r="282" spans="1:70" s="110" customFormat="1" ht="12" customHeight="1">
      <c r="A282" s="123" t="s">
        <v>636</v>
      </c>
      <c r="B282" s="116"/>
      <c r="C282" s="114"/>
      <c r="D282" s="124">
        <v>302</v>
      </c>
      <c r="E282" s="125" t="s">
        <v>276</v>
      </c>
      <c r="F282" s="64">
        <f>IF(D282&lt;=303.4,(D282-'[2]Stages'!$C$66)*'[2]Stages'!$H$67+'[2]Stages'!$E$66,IF(D282&lt;=307.2,(D282-'[2]Stages'!$C$67)*'[2]Stages'!$H$68+'[2]Stages'!$E$67,IF(D282&lt;=311.7,(D282-'[2]Stages'!$C$68)*'[2]Stages'!$H$69+'[2]Stages'!$E$68,IF(D282&lt;=318.1,(D282-'[2]Stages'!$C$69)*'[2]Stages'!$H$70+'[2]Stages'!$E$69,IF(D282&lt;=328.3,(D282-'[2]Stages'!$C$70)*'[2]Stages'!$H$71+'[2]Stages'!$E$70,IF(D282&lt;=345.3,(D282-'[2]Stages'!$C$71)*'[2]Stages'!$H$72+'[2]Stages'!$E$71,IF(D282&lt;=359.2,(D282-'[2]Stages'!$C$72)*'[2]Stages'!$H$73+'[2]Stages'!$E$72)))))))</f>
        <v>302.14590909090913</v>
      </c>
      <c r="G282" s="114" t="s">
        <v>513</v>
      </c>
      <c r="H282" s="114" t="s">
        <v>608</v>
      </c>
      <c r="I282" s="114"/>
      <c r="J282" s="114"/>
      <c r="K282" s="114" t="s">
        <v>613</v>
      </c>
      <c r="L282" s="114" t="s">
        <v>627</v>
      </c>
      <c r="M282" s="114"/>
      <c r="N282" s="114"/>
      <c r="O282" s="114"/>
      <c r="P282" s="114"/>
      <c r="Q282" s="114" t="s">
        <v>517</v>
      </c>
      <c r="R282" s="114" t="s">
        <v>621</v>
      </c>
      <c r="S282" s="114"/>
      <c r="T282" s="114"/>
      <c r="U282" s="114"/>
      <c r="V282" s="165"/>
      <c r="W282" s="105" t="s">
        <v>477</v>
      </c>
      <c r="X282" s="114"/>
      <c r="Y282" s="114"/>
      <c r="Z282" s="114"/>
      <c r="AA282" s="114"/>
      <c r="AB282" s="18">
        <v>22.4</v>
      </c>
      <c r="AC282" s="165">
        <v>21.7</v>
      </c>
      <c r="AD282" s="165"/>
      <c r="AE282" s="165">
        <v>21.7</v>
      </c>
      <c r="AF282" s="165"/>
      <c r="AG282" s="165">
        <v>21.7</v>
      </c>
      <c r="AH282" s="146">
        <f t="shared" si="4"/>
        <v>21.900000000000002</v>
      </c>
      <c r="AI282" s="165"/>
      <c r="AJ282" s="165"/>
      <c r="AK282" s="114"/>
      <c r="AL282" s="114"/>
      <c r="AM282" s="114" t="s">
        <v>519</v>
      </c>
      <c r="AN282" s="114" t="s">
        <v>212</v>
      </c>
      <c r="AO282" s="116">
        <v>34</v>
      </c>
      <c r="AP282" s="114">
        <v>4</v>
      </c>
      <c r="AQ282" s="116">
        <v>277</v>
      </c>
      <c r="AR282" s="116">
        <v>280</v>
      </c>
      <c r="AS282" s="116">
        <v>2006</v>
      </c>
      <c r="AT282" s="114"/>
      <c r="AU282" s="114"/>
      <c r="AV282" s="114"/>
      <c r="AW282" s="114" t="s">
        <v>520</v>
      </c>
      <c r="AX282" s="117">
        <v>302</v>
      </c>
      <c r="AY282" s="167">
        <v>20.3</v>
      </c>
      <c r="AZ282" s="168"/>
      <c r="BA282" s="115"/>
      <c r="BB282" s="115"/>
      <c r="BC282" s="127"/>
      <c r="BD282" s="114"/>
      <c r="BE282" s="101"/>
      <c r="BF282" s="108"/>
      <c r="BG282" s="108"/>
      <c r="BH282" s="101"/>
      <c r="BI282" s="108"/>
      <c r="BJ282" s="114"/>
      <c r="BK282" s="178"/>
      <c r="BL282" s="179"/>
      <c r="BM282" s="179"/>
      <c r="BN282" s="179"/>
      <c r="BO282" s="179"/>
      <c r="BP282" s="155"/>
      <c r="BQ282" s="155"/>
      <c r="BR282" s="177"/>
    </row>
    <row r="283" spans="1:70" s="110" customFormat="1" ht="12" customHeight="1">
      <c r="A283" s="123" t="s">
        <v>637</v>
      </c>
      <c r="B283" s="116"/>
      <c r="C283" s="114"/>
      <c r="D283" s="124">
        <v>302.5</v>
      </c>
      <c r="E283" s="125" t="s">
        <v>276</v>
      </c>
      <c r="F283" s="64">
        <f>IF(D283&lt;=303.4,(D283-'[2]Stages'!$C$66)*'[2]Stages'!$H$67+'[2]Stages'!$E$66,IF(D283&lt;=307.2,(D283-'[2]Stages'!$C$67)*'[2]Stages'!$H$68+'[2]Stages'!$E$67,IF(D283&lt;=311.7,(D283-'[2]Stages'!$C$68)*'[2]Stages'!$H$69+'[2]Stages'!$E$68,IF(D283&lt;=318.1,(D283-'[2]Stages'!$C$69)*'[2]Stages'!$H$70+'[2]Stages'!$E$69,IF(D283&lt;=328.3,(D283-'[2]Stages'!$C$70)*'[2]Stages'!$H$71+'[2]Stages'!$E$70,IF(D283&lt;=345.3,(D283-'[2]Stages'!$C$71)*'[2]Stages'!$H$72+'[2]Stages'!$E$71,IF(D283&lt;=359.2,(D283-'[2]Stages'!$C$72)*'[2]Stages'!$H$73+'[2]Stages'!$E$72)))))))</f>
        <v>302.6902272727273</v>
      </c>
      <c r="G283" s="114" t="s">
        <v>513</v>
      </c>
      <c r="H283" s="114" t="s">
        <v>608</v>
      </c>
      <c r="I283" s="114"/>
      <c r="J283" s="114"/>
      <c r="K283" s="114" t="s">
        <v>638</v>
      </c>
      <c r="L283" s="114" t="s">
        <v>639</v>
      </c>
      <c r="M283" s="114"/>
      <c r="N283" s="114"/>
      <c r="O283" s="114"/>
      <c r="P283" s="114"/>
      <c r="Q283" s="114" t="s">
        <v>517</v>
      </c>
      <c r="R283" s="114" t="s">
        <v>617</v>
      </c>
      <c r="S283" s="114"/>
      <c r="T283" s="114"/>
      <c r="U283" s="114"/>
      <c r="V283" s="165"/>
      <c r="W283" s="105" t="s">
        <v>477</v>
      </c>
      <c r="X283" s="114"/>
      <c r="Y283" s="114"/>
      <c r="Z283" s="114"/>
      <c r="AA283" s="114"/>
      <c r="AB283" s="18">
        <v>22.4</v>
      </c>
      <c r="AC283" s="165">
        <v>20.5</v>
      </c>
      <c r="AD283" s="165"/>
      <c r="AE283" s="165">
        <v>20.5</v>
      </c>
      <c r="AF283" s="165"/>
      <c r="AG283" s="165">
        <v>20.5</v>
      </c>
      <c r="AH283" s="146">
        <f t="shared" si="4"/>
        <v>20.700000000000003</v>
      </c>
      <c r="AI283" s="180"/>
      <c r="AJ283" s="180"/>
      <c r="AK283" s="114"/>
      <c r="AL283" s="114"/>
      <c r="AM283" s="114" t="s">
        <v>519</v>
      </c>
      <c r="AN283" s="114" t="s">
        <v>212</v>
      </c>
      <c r="AO283" s="116">
        <v>34</v>
      </c>
      <c r="AP283" s="114">
        <v>4</v>
      </c>
      <c r="AQ283" s="116">
        <v>277</v>
      </c>
      <c r="AR283" s="116">
        <v>280</v>
      </c>
      <c r="AS283" s="116">
        <v>2006</v>
      </c>
      <c r="AT283" s="114"/>
      <c r="AU283" s="114"/>
      <c r="AV283" s="114"/>
      <c r="AW283" s="114" t="s">
        <v>520</v>
      </c>
      <c r="AX283" s="181">
        <v>302</v>
      </c>
      <c r="AY283" s="181"/>
      <c r="AZ283" s="182"/>
      <c r="BA283" s="115"/>
      <c r="BB283" s="115"/>
      <c r="BC283" s="127"/>
      <c r="BD283" s="114"/>
      <c r="BE283" s="101"/>
      <c r="BF283" s="108"/>
      <c r="BG283" s="108"/>
      <c r="BH283" s="101"/>
      <c r="BI283" s="108"/>
      <c r="BJ283" s="114"/>
      <c r="BK283" s="178"/>
      <c r="BL283" s="179"/>
      <c r="BM283" s="179"/>
      <c r="BN283" s="179"/>
      <c r="BO283" s="179"/>
      <c r="BP283" s="155"/>
      <c r="BQ283" s="155"/>
      <c r="BR283" s="155"/>
    </row>
    <row r="284" spans="1:70" s="110" customFormat="1" ht="12" customHeight="1">
      <c r="A284" s="123" t="s">
        <v>640</v>
      </c>
      <c r="B284" s="116"/>
      <c r="C284" s="114"/>
      <c r="D284" s="124">
        <v>302.5</v>
      </c>
      <c r="E284" s="125" t="s">
        <v>276</v>
      </c>
      <c r="F284" s="64">
        <f>IF(D284&lt;=303.4,(D284-'[2]Stages'!$C$66)*'[2]Stages'!$H$67+'[2]Stages'!$E$66,IF(D284&lt;=307.2,(D284-'[2]Stages'!$C$67)*'[2]Stages'!$H$68+'[2]Stages'!$E$67,IF(D284&lt;=311.7,(D284-'[2]Stages'!$C$68)*'[2]Stages'!$H$69+'[2]Stages'!$E$68,IF(D284&lt;=318.1,(D284-'[2]Stages'!$C$69)*'[2]Stages'!$H$70+'[2]Stages'!$E$69,IF(D284&lt;=328.3,(D284-'[2]Stages'!$C$70)*'[2]Stages'!$H$71+'[2]Stages'!$E$70,IF(D284&lt;=345.3,(D284-'[2]Stages'!$C$71)*'[2]Stages'!$H$72+'[2]Stages'!$E$71,IF(D284&lt;=359.2,(D284-'[2]Stages'!$C$72)*'[2]Stages'!$H$73+'[2]Stages'!$E$72)))))))</f>
        <v>302.6902272727273</v>
      </c>
      <c r="G284" s="114" t="s">
        <v>513</v>
      </c>
      <c r="H284" s="114" t="s">
        <v>608</v>
      </c>
      <c r="I284" s="114"/>
      <c r="J284" s="114"/>
      <c r="K284" s="114" t="s">
        <v>638</v>
      </c>
      <c r="L284" s="114" t="s">
        <v>639</v>
      </c>
      <c r="M284" s="114"/>
      <c r="N284" s="114"/>
      <c r="O284" s="114"/>
      <c r="P284" s="114"/>
      <c r="Q284" s="114" t="s">
        <v>517</v>
      </c>
      <c r="R284" s="114" t="s">
        <v>617</v>
      </c>
      <c r="S284" s="114"/>
      <c r="T284" s="114"/>
      <c r="U284" s="114"/>
      <c r="V284" s="165"/>
      <c r="W284" s="105" t="s">
        <v>477</v>
      </c>
      <c r="X284" s="114"/>
      <c r="Y284" s="114"/>
      <c r="Z284" s="114"/>
      <c r="AA284" s="114"/>
      <c r="AB284" s="18">
        <v>22.4</v>
      </c>
      <c r="AC284" s="165">
        <v>20.6</v>
      </c>
      <c r="AD284" s="165"/>
      <c r="AE284" s="165">
        <v>20.6</v>
      </c>
      <c r="AF284" s="165"/>
      <c r="AG284" s="165">
        <v>20.6</v>
      </c>
      <c r="AH284" s="146">
        <f t="shared" si="4"/>
        <v>20.800000000000004</v>
      </c>
      <c r="AI284" s="180"/>
      <c r="AJ284" s="180"/>
      <c r="AK284" s="114"/>
      <c r="AL284" s="114"/>
      <c r="AM284" s="114" t="s">
        <v>519</v>
      </c>
      <c r="AN284" s="114" t="s">
        <v>212</v>
      </c>
      <c r="AO284" s="116">
        <v>34</v>
      </c>
      <c r="AP284" s="114">
        <v>4</v>
      </c>
      <c r="AQ284" s="116">
        <v>277</v>
      </c>
      <c r="AR284" s="116">
        <v>280</v>
      </c>
      <c r="AS284" s="116">
        <v>2006</v>
      </c>
      <c r="AT284" s="114"/>
      <c r="AU284" s="114"/>
      <c r="AV284" s="114"/>
      <c r="AW284" s="114" t="s">
        <v>520</v>
      </c>
      <c r="AX284" s="181">
        <v>302</v>
      </c>
      <c r="AY284" s="181"/>
      <c r="AZ284" s="182"/>
      <c r="BA284" s="115"/>
      <c r="BB284" s="115"/>
      <c r="BC284" s="127"/>
      <c r="BD284" s="114"/>
      <c r="BE284" s="101"/>
      <c r="BF284" s="108"/>
      <c r="BG284" s="108"/>
      <c r="BH284" s="101"/>
      <c r="BI284" s="108"/>
      <c r="BJ284" s="114"/>
      <c r="BK284" s="178"/>
      <c r="BL284" s="179"/>
      <c r="BM284" s="179"/>
      <c r="BN284" s="179"/>
      <c r="BO284" s="179"/>
      <c r="BP284" s="155"/>
      <c r="BQ284" s="155"/>
      <c r="BR284" s="155"/>
    </row>
    <row r="285" spans="1:70" s="110" customFormat="1" ht="12" customHeight="1">
      <c r="A285" s="123" t="s">
        <v>641</v>
      </c>
      <c r="B285" s="116"/>
      <c r="C285" s="114"/>
      <c r="D285" s="124">
        <v>302.5</v>
      </c>
      <c r="E285" s="125" t="s">
        <v>276</v>
      </c>
      <c r="F285" s="64">
        <f>IF(D285&lt;=303.4,(D285-'[2]Stages'!$C$66)*'[2]Stages'!$H$67+'[2]Stages'!$E$66,IF(D285&lt;=307.2,(D285-'[2]Stages'!$C$67)*'[2]Stages'!$H$68+'[2]Stages'!$E$67,IF(D285&lt;=311.7,(D285-'[2]Stages'!$C$68)*'[2]Stages'!$H$69+'[2]Stages'!$E$68,IF(D285&lt;=318.1,(D285-'[2]Stages'!$C$69)*'[2]Stages'!$H$70+'[2]Stages'!$E$69,IF(D285&lt;=328.3,(D285-'[2]Stages'!$C$70)*'[2]Stages'!$H$71+'[2]Stages'!$E$70,IF(D285&lt;=345.3,(D285-'[2]Stages'!$C$71)*'[2]Stages'!$H$72+'[2]Stages'!$E$71,IF(D285&lt;=359.2,(D285-'[2]Stages'!$C$72)*'[2]Stages'!$H$73+'[2]Stages'!$E$72)))))))</f>
        <v>302.6902272727273</v>
      </c>
      <c r="G285" s="114" t="s">
        <v>513</v>
      </c>
      <c r="H285" s="114" t="s">
        <v>608</v>
      </c>
      <c r="I285" s="114"/>
      <c r="J285" s="114"/>
      <c r="K285" s="114" t="s">
        <v>638</v>
      </c>
      <c r="L285" s="114" t="s">
        <v>642</v>
      </c>
      <c r="M285" s="114"/>
      <c r="N285" s="114"/>
      <c r="O285" s="114"/>
      <c r="P285" s="114"/>
      <c r="Q285" s="114" t="s">
        <v>517</v>
      </c>
      <c r="R285" s="114" t="s">
        <v>617</v>
      </c>
      <c r="S285" s="114"/>
      <c r="T285" s="114"/>
      <c r="U285" s="114"/>
      <c r="V285" s="165"/>
      <c r="W285" s="105" t="s">
        <v>477</v>
      </c>
      <c r="X285" s="114"/>
      <c r="Y285" s="114"/>
      <c r="Z285" s="114"/>
      <c r="AA285" s="114"/>
      <c r="AB285" s="18">
        <v>22.4</v>
      </c>
      <c r="AC285" s="165">
        <v>21</v>
      </c>
      <c r="AD285" s="165"/>
      <c r="AE285" s="165">
        <v>21</v>
      </c>
      <c r="AF285" s="165"/>
      <c r="AG285" s="165">
        <v>21</v>
      </c>
      <c r="AH285" s="146">
        <f t="shared" si="4"/>
        <v>21.200000000000003</v>
      </c>
      <c r="AI285" s="165"/>
      <c r="AJ285" s="165"/>
      <c r="AK285" s="114"/>
      <c r="AL285" s="114"/>
      <c r="AM285" s="114" t="s">
        <v>519</v>
      </c>
      <c r="AN285" s="114" t="s">
        <v>212</v>
      </c>
      <c r="AO285" s="116">
        <v>34</v>
      </c>
      <c r="AP285" s="114">
        <v>4</v>
      </c>
      <c r="AQ285" s="116">
        <v>277</v>
      </c>
      <c r="AR285" s="116">
        <v>280</v>
      </c>
      <c r="AS285" s="116">
        <v>2006</v>
      </c>
      <c r="AT285" s="114"/>
      <c r="AU285" s="114"/>
      <c r="AV285" s="114"/>
      <c r="AW285" s="114" t="s">
        <v>520</v>
      </c>
      <c r="AX285" s="117">
        <v>302.5</v>
      </c>
      <c r="AY285" s="167">
        <v>21.2</v>
      </c>
      <c r="AZ285" s="168"/>
      <c r="BA285" s="115"/>
      <c r="BB285" s="115"/>
      <c r="BC285" s="127"/>
      <c r="BD285" s="114"/>
      <c r="BE285" s="101"/>
      <c r="BF285" s="108"/>
      <c r="BG285" s="108"/>
      <c r="BH285" s="101"/>
      <c r="BI285" s="108"/>
      <c r="BJ285" s="114"/>
      <c r="BK285" s="178"/>
      <c r="BL285" s="179"/>
      <c r="BM285" s="179"/>
      <c r="BN285" s="179"/>
      <c r="BO285" s="179"/>
      <c r="BP285" s="155"/>
      <c r="BQ285" s="155"/>
      <c r="BR285" s="155"/>
    </row>
    <row r="286" spans="1:70" s="110" customFormat="1" ht="12" customHeight="1">
      <c r="A286" s="123" t="s">
        <v>643</v>
      </c>
      <c r="B286" s="116"/>
      <c r="C286" s="114"/>
      <c r="D286" s="124">
        <v>302.5</v>
      </c>
      <c r="E286" s="125" t="s">
        <v>276</v>
      </c>
      <c r="F286" s="64">
        <f>IF(D286&lt;=303.4,(D286-'[2]Stages'!$C$66)*'[2]Stages'!$H$67+'[2]Stages'!$E$66,IF(D286&lt;=307.2,(D286-'[2]Stages'!$C$67)*'[2]Stages'!$H$68+'[2]Stages'!$E$67,IF(D286&lt;=311.7,(D286-'[2]Stages'!$C$68)*'[2]Stages'!$H$69+'[2]Stages'!$E$68,IF(D286&lt;=318.1,(D286-'[2]Stages'!$C$69)*'[2]Stages'!$H$70+'[2]Stages'!$E$69,IF(D286&lt;=328.3,(D286-'[2]Stages'!$C$70)*'[2]Stages'!$H$71+'[2]Stages'!$E$70,IF(D286&lt;=345.3,(D286-'[2]Stages'!$C$71)*'[2]Stages'!$H$72+'[2]Stages'!$E$71,IF(D286&lt;=359.2,(D286-'[2]Stages'!$C$72)*'[2]Stages'!$H$73+'[2]Stages'!$E$72)))))))</f>
        <v>302.6902272727273</v>
      </c>
      <c r="G286" s="114" t="s">
        <v>513</v>
      </c>
      <c r="H286" s="114" t="s">
        <v>608</v>
      </c>
      <c r="I286" s="114"/>
      <c r="J286" s="114"/>
      <c r="K286" s="114" t="s">
        <v>638</v>
      </c>
      <c r="L286" s="114" t="s">
        <v>639</v>
      </c>
      <c r="M286" s="114"/>
      <c r="N286" s="114"/>
      <c r="O286" s="114"/>
      <c r="P286" s="114"/>
      <c r="Q286" s="114" t="s">
        <v>517</v>
      </c>
      <c r="R286" s="114" t="s">
        <v>617</v>
      </c>
      <c r="S286" s="114"/>
      <c r="T286" s="114"/>
      <c r="U286" s="114"/>
      <c r="V286" s="165"/>
      <c r="W286" s="105" t="s">
        <v>477</v>
      </c>
      <c r="X286" s="114"/>
      <c r="Y286" s="114"/>
      <c r="Z286" s="114"/>
      <c r="AA286" s="114"/>
      <c r="AB286" s="18">
        <v>22.4</v>
      </c>
      <c r="AC286" s="165">
        <v>21.2</v>
      </c>
      <c r="AD286" s="165"/>
      <c r="AE286" s="165">
        <v>21.2</v>
      </c>
      <c r="AF286" s="165"/>
      <c r="AG286" s="165">
        <v>21.2</v>
      </c>
      <c r="AH286" s="146">
        <f t="shared" si="4"/>
        <v>21.400000000000002</v>
      </c>
      <c r="AI286" s="180"/>
      <c r="AJ286" s="180"/>
      <c r="AK286" s="114"/>
      <c r="AL286" s="114"/>
      <c r="AM286" s="114" t="s">
        <v>519</v>
      </c>
      <c r="AN286" s="114" t="s">
        <v>212</v>
      </c>
      <c r="AO286" s="116">
        <v>34</v>
      </c>
      <c r="AP286" s="114">
        <v>4</v>
      </c>
      <c r="AQ286" s="116">
        <v>277</v>
      </c>
      <c r="AR286" s="116">
        <v>280</v>
      </c>
      <c r="AS286" s="116">
        <v>2006</v>
      </c>
      <c r="AT286" s="114"/>
      <c r="AU286" s="114"/>
      <c r="AV286" s="114"/>
      <c r="AW286" s="114" t="s">
        <v>520</v>
      </c>
      <c r="AX286" s="181">
        <v>302</v>
      </c>
      <c r="AY286" s="181"/>
      <c r="AZ286" s="182"/>
      <c r="BA286" s="115"/>
      <c r="BB286" s="115"/>
      <c r="BC286" s="127"/>
      <c r="BD286" s="114"/>
      <c r="BE286" s="101"/>
      <c r="BF286" s="108"/>
      <c r="BG286" s="108"/>
      <c r="BH286" s="101"/>
      <c r="BI286" s="108"/>
      <c r="BJ286" s="101"/>
      <c r="BK286" s="178"/>
      <c r="BL286" s="179"/>
      <c r="BM286" s="179"/>
      <c r="BN286" s="179"/>
      <c r="BO286" s="179"/>
      <c r="BP286" s="155"/>
      <c r="BQ286" s="155"/>
      <c r="BR286" s="155"/>
    </row>
    <row r="287" spans="1:70" s="110" customFormat="1" ht="12" customHeight="1">
      <c r="A287" s="123" t="s">
        <v>644</v>
      </c>
      <c r="B287" s="116"/>
      <c r="C287" s="114"/>
      <c r="D287" s="124">
        <v>302.5</v>
      </c>
      <c r="E287" s="125" t="s">
        <v>276</v>
      </c>
      <c r="F287" s="64">
        <f>IF(D287&lt;=303.4,(D287-'[2]Stages'!$C$66)*'[2]Stages'!$H$67+'[2]Stages'!$E$66,IF(D287&lt;=307.2,(D287-'[2]Stages'!$C$67)*'[2]Stages'!$H$68+'[2]Stages'!$E$67,IF(D287&lt;=311.7,(D287-'[2]Stages'!$C$68)*'[2]Stages'!$H$69+'[2]Stages'!$E$68,IF(D287&lt;=318.1,(D287-'[2]Stages'!$C$69)*'[2]Stages'!$H$70+'[2]Stages'!$E$69,IF(D287&lt;=328.3,(D287-'[2]Stages'!$C$70)*'[2]Stages'!$H$71+'[2]Stages'!$E$70,IF(D287&lt;=345.3,(D287-'[2]Stages'!$C$71)*'[2]Stages'!$H$72+'[2]Stages'!$E$71,IF(D287&lt;=359.2,(D287-'[2]Stages'!$C$72)*'[2]Stages'!$H$73+'[2]Stages'!$E$72)))))))</f>
        <v>302.6902272727273</v>
      </c>
      <c r="G287" s="114" t="s">
        <v>513</v>
      </c>
      <c r="H287" s="114" t="s">
        <v>608</v>
      </c>
      <c r="I287" s="114"/>
      <c r="J287" s="114"/>
      <c r="K287" s="114" t="s">
        <v>638</v>
      </c>
      <c r="L287" s="114" t="s">
        <v>642</v>
      </c>
      <c r="M287" s="114"/>
      <c r="N287" s="114"/>
      <c r="O287" s="114"/>
      <c r="P287" s="114"/>
      <c r="Q287" s="114" t="s">
        <v>517</v>
      </c>
      <c r="R287" s="114" t="s">
        <v>617</v>
      </c>
      <c r="S287" s="114"/>
      <c r="T287" s="114"/>
      <c r="U287" s="114"/>
      <c r="V287" s="165"/>
      <c r="W287" s="105" t="s">
        <v>477</v>
      </c>
      <c r="X287" s="114"/>
      <c r="Y287" s="114"/>
      <c r="Z287" s="114"/>
      <c r="AA287" s="114"/>
      <c r="AB287" s="18">
        <v>22.4</v>
      </c>
      <c r="AC287" s="165">
        <v>22.2</v>
      </c>
      <c r="AD287" s="165"/>
      <c r="AE287" s="165">
        <v>22.2</v>
      </c>
      <c r="AF287" s="165"/>
      <c r="AG287" s="165">
        <v>22.2</v>
      </c>
      <c r="AH287" s="146">
        <f t="shared" si="4"/>
        <v>22.400000000000002</v>
      </c>
      <c r="AI287" s="165"/>
      <c r="AJ287" s="165"/>
      <c r="AK287" s="114"/>
      <c r="AL287" s="114"/>
      <c r="AM287" s="114" t="s">
        <v>519</v>
      </c>
      <c r="AN287" s="114" t="s">
        <v>212</v>
      </c>
      <c r="AO287" s="116">
        <v>34</v>
      </c>
      <c r="AP287" s="114">
        <v>4</v>
      </c>
      <c r="AQ287" s="116">
        <v>277</v>
      </c>
      <c r="AR287" s="116">
        <v>280</v>
      </c>
      <c r="AS287" s="116">
        <v>2006</v>
      </c>
      <c r="AT287" s="114"/>
      <c r="AU287" s="114"/>
      <c r="AV287" s="114"/>
      <c r="AW287" s="114" t="s">
        <v>520</v>
      </c>
      <c r="AX287" s="117">
        <v>302.5</v>
      </c>
      <c r="AY287" s="167">
        <v>20.5</v>
      </c>
      <c r="AZ287" s="168"/>
      <c r="BA287" s="115"/>
      <c r="BB287" s="115"/>
      <c r="BC287" s="127"/>
      <c r="BD287" s="114"/>
      <c r="BE287" s="101"/>
      <c r="BF287" s="108"/>
      <c r="BG287" s="108"/>
      <c r="BH287" s="101"/>
      <c r="BI287" s="108"/>
      <c r="BJ287" s="101"/>
      <c r="BK287" s="178"/>
      <c r="BL287" s="179"/>
      <c r="BM287" s="179"/>
      <c r="BN287" s="179"/>
      <c r="BO287" s="179"/>
      <c r="BP287" s="155"/>
      <c r="BQ287" s="155"/>
      <c r="BR287" s="155"/>
    </row>
    <row r="288" spans="1:70" s="110" customFormat="1" ht="12" customHeight="1">
      <c r="A288" s="123" t="s">
        <v>645</v>
      </c>
      <c r="B288" s="116"/>
      <c r="C288" s="114"/>
      <c r="D288" s="124">
        <v>302.75</v>
      </c>
      <c r="E288" s="125" t="s">
        <v>276</v>
      </c>
      <c r="F288" s="64">
        <f>IF(D288&lt;=303.4,(D288-'[2]Stages'!$C$66)*'[2]Stages'!$H$67+'[2]Stages'!$E$66,IF(D288&lt;=307.2,(D288-'[2]Stages'!$C$67)*'[2]Stages'!$H$68+'[2]Stages'!$E$67,IF(D288&lt;=311.7,(D288-'[2]Stages'!$C$68)*'[2]Stages'!$H$69+'[2]Stages'!$E$68,IF(D288&lt;=318.1,(D288-'[2]Stages'!$C$69)*'[2]Stages'!$H$70+'[2]Stages'!$E$69,IF(D288&lt;=328.3,(D288-'[2]Stages'!$C$70)*'[2]Stages'!$H$71+'[2]Stages'!$E$70,IF(D288&lt;=345.3,(D288-'[2]Stages'!$C$71)*'[2]Stages'!$H$72+'[2]Stages'!$E$71,IF(D288&lt;=359.2,(D288-'[2]Stages'!$C$72)*'[2]Stages'!$H$73+'[2]Stages'!$E$72)))))))</f>
        <v>302.96238636363637</v>
      </c>
      <c r="G288" s="114" t="s">
        <v>513</v>
      </c>
      <c r="H288" s="114" t="s">
        <v>608</v>
      </c>
      <c r="I288" s="114"/>
      <c r="J288" s="114"/>
      <c r="K288" s="114" t="s">
        <v>646</v>
      </c>
      <c r="L288" s="114" t="s">
        <v>647</v>
      </c>
      <c r="M288" s="114"/>
      <c r="N288" s="114"/>
      <c r="O288" s="114"/>
      <c r="P288" s="114"/>
      <c r="Q288" s="114" t="s">
        <v>517</v>
      </c>
      <c r="R288" s="114" t="s">
        <v>648</v>
      </c>
      <c r="S288" s="114"/>
      <c r="T288" s="114"/>
      <c r="U288" s="114"/>
      <c r="V288" s="165"/>
      <c r="W288" s="105" t="s">
        <v>477</v>
      </c>
      <c r="X288" s="114"/>
      <c r="Y288" s="114"/>
      <c r="Z288" s="114"/>
      <c r="AA288" s="114"/>
      <c r="AB288" s="18">
        <v>22.4</v>
      </c>
      <c r="AC288" s="165">
        <v>21</v>
      </c>
      <c r="AD288" s="165"/>
      <c r="AE288" s="165">
        <v>21</v>
      </c>
      <c r="AF288" s="165"/>
      <c r="AG288" s="165">
        <v>21</v>
      </c>
      <c r="AH288" s="146">
        <f t="shared" si="4"/>
        <v>21.200000000000003</v>
      </c>
      <c r="AI288" s="165"/>
      <c r="AJ288" s="165"/>
      <c r="AK288" s="114"/>
      <c r="AL288" s="114"/>
      <c r="AM288" s="114" t="s">
        <v>519</v>
      </c>
      <c r="AN288" s="114" t="s">
        <v>212</v>
      </c>
      <c r="AO288" s="116">
        <v>34</v>
      </c>
      <c r="AP288" s="114">
        <v>4</v>
      </c>
      <c r="AQ288" s="116">
        <v>277</v>
      </c>
      <c r="AR288" s="116">
        <v>280</v>
      </c>
      <c r="AS288" s="116">
        <v>2006</v>
      </c>
      <c r="AT288" s="114"/>
      <c r="AU288" s="114"/>
      <c r="AV288" s="114"/>
      <c r="AW288" s="114" t="s">
        <v>520</v>
      </c>
      <c r="AX288" s="117">
        <v>302.5</v>
      </c>
      <c r="AY288" s="167">
        <v>20.6</v>
      </c>
      <c r="AZ288" s="168"/>
      <c r="BA288" s="115"/>
      <c r="BB288" s="115"/>
      <c r="BC288" s="127"/>
      <c r="BD288" s="114"/>
      <c r="BE288" s="101"/>
      <c r="BF288" s="108"/>
      <c r="BG288" s="108"/>
      <c r="BH288" s="101"/>
      <c r="BI288" s="108"/>
      <c r="BJ288" s="114"/>
      <c r="BK288" s="178"/>
      <c r="BL288" s="179"/>
      <c r="BM288" s="179"/>
      <c r="BN288" s="179"/>
      <c r="BO288" s="179"/>
      <c r="BP288" s="155"/>
      <c r="BQ288" s="155"/>
      <c r="BR288" s="155"/>
    </row>
    <row r="289" spans="1:70" s="110" customFormat="1" ht="12" customHeight="1">
      <c r="A289" s="123" t="s">
        <v>649</v>
      </c>
      <c r="B289" s="116"/>
      <c r="C289" s="114"/>
      <c r="D289" s="124">
        <v>303</v>
      </c>
      <c r="E289" s="125" t="s">
        <v>276</v>
      </c>
      <c r="F289" s="64">
        <f>IF(D289&lt;=303.4,(D289-'[2]Stages'!$C$66)*'[2]Stages'!$H$67+'[2]Stages'!$E$66,IF(D289&lt;=307.2,(D289-'[2]Stages'!$C$67)*'[2]Stages'!$H$68+'[2]Stages'!$E$67,IF(D289&lt;=311.7,(D289-'[2]Stages'!$C$68)*'[2]Stages'!$H$69+'[2]Stages'!$E$68,IF(D289&lt;=318.1,(D289-'[2]Stages'!$C$69)*'[2]Stages'!$H$70+'[2]Stages'!$E$69,IF(D289&lt;=328.3,(D289-'[2]Stages'!$C$70)*'[2]Stages'!$H$71+'[2]Stages'!$E$70,IF(D289&lt;=345.3,(D289-'[2]Stages'!$C$71)*'[2]Stages'!$H$72+'[2]Stages'!$E$71,IF(D289&lt;=359.2,(D289-'[2]Stages'!$C$72)*'[2]Stages'!$H$73+'[2]Stages'!$E$72)))))))</f>
        <v>303.23454545454547</v>
      </c>
      <c r="G289" s="114" t="s">
        <v>513</v>
      </c>
      <c r="H289" s="114" t="s">
        <v>608</v>
      </c>
      <c r="I289" s="114"/>
      <c r="J289" s="114"/>
      <c r="K289" s="114" t="s">
        <v>650</v>
      </c>
      <c r="L289" s="114" t="s">
        <v>651</v>
      </c>
      <c r="M289" s="114"/>
      <c r="N289" s="114"/>
      <c r="O289" s="114"/>
      <c r="P289" s="114"/>
      <c r="Q289" s="114" t="s">
        <v>517</v>
      </c>
      <c r="R289" s="114" t="s">
        <v>617</v>
      </c>
      <c r="S289" s="114"/>
      <c r="T289" s="114"/>
      <c r="U289" s="114"/>
      <c r="V289" s="165"/>
      <c r="W289" s="105" t="s">
        <v>477</v>
      </c>
      <c r="X289" s="114"/>
      <c r="Y289" s="114"/>
      <c r="Z289" s="114"/>
      <c r="AA289" s="114"/>
      <c r="AB289" s="18">
        <v>22.4</v>
      </c>
      <c r="AC289" s="165">
        <v>20</v>
      </c>
      <c r="AD289" s="165"/>
      <c r="AE289" s="165">
        <v>20</v>
      </c>
      <c r="AF289" s="165"/>
      <c r="AG289" s="165">
        <v>20</v>
      </c>
      <c r="AH289" s="146">
        <f t="shared" si="4"/>
        <v>20.200000000000003</v>
      </c>
      <c r="AI289" s="165"/>
      <c r="AJ289" s="165"/>
      <c r="AK289" s="114"/>
      <c r="AL289" s="114"/>
      <c r="AM289" s="114" t="s">
        <v>519</v>
      </c>
      <c r="AN289" s="114" t="s">
        <v>212</v>
      </c>
      <c r="AO289" s="116">
        <v>34</v>
      </c>
      <c r="AP289" s="114">
        <v>4</v>
      </c>
      <c r="AQ289" s="116">
        <v>277</v>
      </c>
      <c r="AR289" s="116">
        <v>280</v>
      </c>
      <c r="AS289" s="116">
        <v>2006</v>
      </c>
      <c r="AT289" s="114"/>
      <c r="AU289" s="114"/>
      <c r="AV289" s="114"/>
      <c r="AW289" s="114" t="s">
        <v>520</v>
      </c>
      <c r="AX289" s="117">
        <v>302.75</v>
      </c>
      <c r="AY289" s="167">
        <v>21</v>
      </c>
      <c r="AZ289" s="168"/>
      <c r="BA289" s="115"/>
      <c r="BB289" s="115"/>
      <c r="BC289" s="127"/>
      <c r="BD289" s="114"/>
      <c r="BE289" s="101"/>
      <c r="BF289" s="108"/>
      <c r="BG289" s="108"/>
      <c r="BH289" s="101"/>
      <c r="BI289" s="108"/>
      <c r="BJ289" s="114"/>
      <c r="BK289" s="112"/>
      <c r="BL289" s="113"/>
      <c r="BM289" s="113"/>
      <c r="BN289" s="113"/>
      <c r="BO289" s="113"/>
      <c r="BP289" s="155"/>
      <c r="BQ289" s="155"/>
      <c r="BR289" s="155"/>
    </row>
    <row r="290" spans="1:70" s="114" customFormat="1" ht="12" customHeight="1">
      <c r="A290" s="123" t="s">
        <v>652</v>
      </c>
      <c r="B290" s="116"/>
      <c r="D290" s="124">
        <v>303</v>
      </c>
      <c r="E290" s="125" t="s">
        <v>276</v>
      </c>
      <c r="F290" s="64">
        <f>IF(D290&lt;=303.4,(D290-'[2]Stages'!$C$66)*'[2]Stages'!$H$67+'[2]Stages'!$E$66,IF(D290&lt;=307.2,(D290-'[2]Stages'!$C$67)*'[2]Stages'!$H$68+'[2]Stages'!$E$67,IF(D290&lt;=311.7,(D290-'[2]Stages'!$C$68)*'[2]Stages'!$H$69+'[2]Stages'!$E$68,IF(D290&lt;=318.1,(D290-'[2]Stages'!$C$69)*'[2]Stages'!$H$70+'[2]Stages'!$E$69,IF(D290&lt;=328.3,(D290-'[2]Stages'!$C$70)*'[2]Stages'!$H$71+'[2]Stages'!$E$70,IF(D290&lt;=345.3,(D290-'[2]Stages'!$C$71)*'[2]Stages'!$H$72+'[2]Stages'!$E$71,IF(D290&lt;=359.2,(D290-'[2]Stages'!$C$72)*'[2]Stages'!$H$73+'[2]Stages'!$E$72)))))))</f>
        <v>303.23454545454547</v>
      </c>
      <c r="G290" s="114" t="s">
        <v>513</v>
      </c>
      <c r="H290" s="114" t="s">
        <v>608</v>
      </c>
      <c r="K290" s="114" t="s">
        <v>650</v>
      </c>
      <c r="L290" s="114" t="s">
        <v>651</v>
      </c>
      <c r="Q290" s="114" t="s">
        <v>517</v>
      </c>
      <c r="R290" s="114" t="s">
        <v>600</v>
      </c>
      <c r="V290" s="165"/>
      <c r="W290" s="105" t="s">
        <v>477</v>
      </c>
      <c r="AB290" s="18">
        <v>22.4</v>
      </c>
      <c r="AC290" s="165">
        <v>20.7</v>
      </c>
      <c r="AD290" s="165"/>
      <c r="AE290" s="165">
        <v>20.7</v>
      </c>
      <c r="AF290" s="165"/>
      <c r="AG290" s="165">
        <v>20.7</v>
      </c>
      <c r="AH290" s="146">
        <f t="shared" si="4"/>
        <v>20.900000000000002</v>
      </c>
      <c r="AI290" s="165"/>
      <c r="AJ290" s="165"/>
      <c r="AM290" s="114" t="s">
        <v>519</v>
      </c>
      <c r="AN290" s="114" t="s">
        <v>212</v>
      </c>
      <c r="AO290" s="116">
        <v>34</v>
      </c>
      <c r="AP290" s="114">
        <v>4</v>
      </c>
      <c r="AQ290" s="116">
        <v>277</v>
      </c>
      <c r="AR290" s="116">
        <v>280</v>
      </c>
      <c r="AS290" s="116">
        <v>2006</v>
      </c>
      <c r="AW290" s="114" t="s">
        <v>520</v>
      </c>
      <c r="AX290" s="117">
        <v>303</v>
      </c>
      <c r="AY290" s="167">
        <v>21.5</v>
      </c>
      <c r="AZ290" s="168">
        <v>303</v>
      </c>
      <c r="BA290" s="115">
        <f>AVERAGE(AY247:AY303)</f>
        <v>20.783720930232562</v>
      </c>
      <c r="BB290" s="115">
        <f>STDEV(AY247:AY303)</f>
        <v>0.5537449269070593</v>
      </c>
      <c r="BC290" s="127">
        <f>COUNT(AY247:AY303)</f>
        <v>43</v>
      </c>
      <c r="BD290" s="108">
        <f>2*BB290/(BC290)^0.5</f>
        <v>0.16889061936451844</v>
      </c>
      <c r="BE290" s="101"/>
      <c r="BF290" s="108"/>
      <c r="BG290" s="108"/>
      <c r="BH290" s="101"/>
      <c r="BI290" s="108"/>
      <c r="BK290" s="112"/>
      <c r="BL290" s="113"/>
      <c r="BM290" s="113"/>
      <c r="BN290" s="113"/>
      <c r="BO290" s="113"/>
      <c r="BP290" s="155"/>
      <c r="BQ290" s="155"/>
      <c r="BR290" s="155"/>
    </row>
    <row r="291" spans="1:70" s="114" customFormat="1" ht="12" customHeight="1">
      <c r="A291" s="123" t="s">
        <v>653</v>
      </c>
      <c r="B291" s="116"/>
      <c r="D291" s="124">
        <v>303</v>
      </c>
      <c r="E291" s="125" t="s">
        <v>276</v>
      </c>
      <c r="F291" s="64">
        <f>IF(D291&lt;=303.4,(D291-'[2]Stages'!$C$66)*'[2]Stages'!$H$67+'[2]Stages'!$E$66,IF(D291&lt;=307.2,(D291-'[2]Stages'!$C$67)*'[2]Stages'!$H$68+'[2]Stages'!$E$67,IF(D291&lt;=311.7,(D291-'[2]Stages'!$C$68)*'[2]Stages'!$H$69+'[2]Stages'!$E$68,IF(D291&lt;=318.1,(D291-'[2]Stages'!$C$69)*'[2]Stages'!$H$70+'[2]Stages'!$E$69,IF(D291&lt;=328.3,(D291-'[2]Stages'!$C$70)*'[2]Stages'!$H$71+'[2]Stages'!$E$70,IF(D291&lt;=345.3,(D291-'[2]Stages'!$C$71)*'[2]Stages'!$H$72+'[2]Stages'!$E$71,IF(D291&lt;=359.2,(D291-'[2]Stages'!$C$72)*'[2]Stages'!$H$73+'[2]Stages'!$E$72)))))))</f>
        <v>303.23454545454547</v>
      </c>
      <c r="G291" s="114" t="s">
        <v>513</v>
      </c>
      <c r="H291" s="114" t="s">
        <v>608</v>
      </c>
      <c r="K291" s="114" t="s">
        <v>650</v>
      </c>
      <c r="L291" s="114" t="s">
        <v>654</v>
      </c>
      <c r="Q291" s="114" t="s">
        <v>517</v>
      </c>
      <c r="R291" s="114" t="s">
        <v>617</v>
      </c>
      <c r="V291" s="165"/>
      <c r="W291" s="105" t="s">
        <v>477</v>
      </c>
      <c r="AB291" s="18">
        <v>22.4</v>
      </c>
      <c r="AC291" s="165">
        <v>20.9</v>
      </c>
      <c r="AD291" s="165"/>
      <c r="AE291" s="165">
        <v>20.9</v>
      </c>
      <c r="AF291" s="165"/>
      <c r="AG291" s="165">
        <v>20.9</v>
      </c>
      <c r="AH291" s="146">
        <f t="shared" si="4"/>
        <v>21.1</v>
      </c>
      <c r="AI291" s="165"/>
      <c r="AJ291" s="165"/>
      <c r="AM291" s="114" t="s">
        <v>519</v>
      </c>
      <c r="AN291" s="114" t="s">
        <v>212</v>
      </c>
      <c r="AO291" s="116">
        <v>34</v>
      </c>
      <c r="AP291" s="114">
        <v>4</v>
      </c>
      <c r="AQ291" s="116">
        <v>277</v>
      </c>
      <c r="AR291" s="116">
        <v>280</v>
      </c>
      <c r="AS291" s="116">
        <v>2006</v>
      </c>
      <c r="AW291" s="114" t="s">
        <v>520</v>
      </c>
      <c r="AX291" s="117">
        <v>303</v>
      </c>
      <c r="AY291" s="167">
        <v>21.1</v>
      </c>
      <c r="AZ291" s="168"/>
      <c r="BA291" s="115"/>
      <c r="BB291" s="115"/>
      <c r="BC291" s="127"/>
      <c r="BE291" s="101"/>
      <c r="BF291" s="108"/>
      <c r="BG291" s="108"/>
      <c r="BH291" s="101"/>
      <c r="BI291" s="108"/>
      <c r="BK291" s="112"/>
      <c r="BL291" s="113"/>
      <c r="BM291" s="113"/>
      <c r="BN291" s="113"/>
      <c r="BO291" s="113"/>
      <c r="BP291" s="155"/>
      <c r="BQ291" s="155"/>
      <c r="BR291" s="155"/>
    </row>
    <row r="292" spans="1:70" s="114" customFormat="1" ht="12" customHeight="1">
      <c r="A292" s="123" t="s">
        <v>655</v>
      </c>
      <c r="B292" s="116"/>
      <c r="D292" s="124">
        <v>303</v>
      </c>
      <c r="E292" s="125" t="s">
        <v>276</v>
      </c>
      <c r="F292" s="64">
        <f>IF(D292&lt;=303.4,(D292-'[2]Stages'!$C$66)*'[2]Stages'!$H$67+'[2]Stages'!$E$66,IF(D292&lt;=307.2,(D292-'[2]Stages'!$C$67)*'[2]Stages'!$H$68+'[2]Stages'!$E$67,IF(D292&lt;=311.7,(D292-'[2]Stages'!$C$68)*'[2]Stages'!$H$69+'[2]Stages'!$E$68,IF(D292&lt;=318.1,(D292-'[2]Stages'!$C$69)*'[2]Stages'!$H$70+'[2]Stages'!$E$69,IF(D292&lt;=328.3,(D292-'[2]Stages'!$C$70)*'[2]Stages'!$H$71+'[2]Stages'!$E$70,IF(D292&lt;=345.3,(D292-'[2]Stages'!$C$71)*'[2]Stages'!$H$72+'[2]Stages'!$E$71,IF(D292&lt;=359.2,(D292-'[2]Stages'!$C$72)*'[2]Stages'!$H$73+'[2]Stages'!$E$72)))))))</f>
        <v>303.23454545454547</v>
      </c>
      <c r="G292" s="114" t="s">
        <v>513</v>
      </c>
      <c r="H292" s="114" t="s">
        <v>608</v>
      </c>
      <c r="K292" s="114" t="s">
        <v>650</v>
      </c>
      <c r="L292" s="114" t="s">
        <v>656</v>
      </c>
      <c r="Q292" s="114" t="s">
        <v>517</v>
      </c>
      <c r="R292" s="114" t="s">
        <v>617</v>
      </c>
      <c r="V292" s="165"/>
      <c r="W292" s="105" t="s">
        <v>477</v>
      </c>
      <c r="AB292" s="18">
        <v>22.4</v>
      </c>
      <c r="AC292" s="165">
        <v>21.1</v>
      </c>
      <c r="AD292" s="165"/>
      <c r="AE292" s="165">
        <v>21.1</v>
      </c>
      <c r="AF292" s="165"/>
      <c r="AG292" s="165">
        <v>21.1</v>
      </c>
      <c r="AH292" s="146">
        <f t="shared" si="4"/>
        <v>21.300000000000004</v>
      </c>
      <c r="AI292" s="165"/>
      <c r="AJ292" s="165"/>
      <c r="AM292" s="114" t="s">
        <v>519</v>
      </c>
      <c r="AN292" s="114" t="s">
        <v>212</v>
      </c>
      <c r="AO292" s="116">
        <v>34</v>
      </c>
      <c r="AP292" s="114">
        <v>4</v>
      </c>
      <c r="AQ292" s="116">
        <v>277</v>
      </c>
      <c r="AR292" s="116">
        <v>280</v>
      </c>
      <c r="AS292" s="116">
        <v>2006</v>
      </c>
      <c r="AW292" s="114" t="s">
        <v>520</v>
      </c>
      <c r="AX292" s="117">
        <v>302.5</v>
      </c>
      <c r="AY292" s="167">
        <v>22.2</v>
      </c>
      <c r="AZ292" s="168"/>
      <c r="BA292" s="115"/>
      <c r="BB292" s="115"/>
      <c r="BC292" s="127"/>
      <c r="BE292" s="101"/>
      <c r="BF292" s="108"/>
      <c r="BG292" s="108"/>
      <c r="BH292" s="101"/>
      <c r="BI292" s="108"/>
      <c r="BK292" s="178"/>
      <c r="BL292" s="179"/>
      <c r="BM292" s="179"/>
      <c r="BN292" s="179"/>
      <c r="BO292" s="179"/>
      <c r="BP292" s="155"/>
      <c r="BQ292" s="155"/>
      <c r="BR292" s="155"/>
    </row>
    <row r="293" spans="1:70" s="114" customFormat="1" ht="12" customHeight="1">
      <c r="A293" s="123" t="s">
        <v>657</v>
      </c>
      <c r="B293" s="116"/>
      <c r="D293" s="124">
        <v>303</v>
      </c>
      <c r="E293" s="125" t="s">
        <v>276</v>
      </c>
      <c r="F293" s="64">
        <f>IF(D293&lt;=303.4,(D293-'[2]Stages'!$C$66)*'[2]Stages'!$H$67+'[2]Stages'!$E$66,IF(D293&lt;=307.2,(D293-'[2]Stages'!$C$67)*'[2]Stages'!$H$68+'[2]Stages'!$E$67,IF(D293&lt;=311.7,(D293-'[2]Stages'!$C$68)*'[2]Stages'!$H$69+'[2]Stages'!$E$68,IF(D293&lt;=318.1,(D293-'[2]Stages'!$C$69)*'[2]Stages'!$H$70+'[2]Stages'!$E$69,IF(D293&lt;=328.3,(D293-'[2]Stages'!$C$70)*'[2]Stages'!$H$71+'[2]Stages'!$E$70,IF(D293&lt;=345.3,(D293-'[2]Stages'!$C$71)*'[2]Stages'!$H$72+'[2]Stages'!$E$71,IF(D293&lt;=359.2,(D293-'[2]Stages'!$C$72)*'[2]Stages'!$H$73+'[2]Stages'!$E$72)))))))</f>
        <v>303.23454545454547</v>
      </c>
      <c r="G293" s="114" t="s">
        <v>513</v>
      </c>
      <c r="H293" s="114" t="s">
        <v>608</v>
      </c>
      <c r="K293" s="114" t="s">
        <v>650</v>
      </c>
      <c r="L293" s="114" t="s">
        <v>656</v>
      </c>
      <c r="Q293" s="114" t="s">
        <v>517</v>
      </c>
      <c r="R293" s="114" t="s">
        <v>617</v>
      </c>
      <c r="V293" s="165"/>
      <c r="W293" s="105" t="s">
        <v>477</v>
      </c>
      <c r="AB293" s="18">
        <v>22.4</v>
      </c>
      <c r="AC293" s="165">
        <v>21.5</v>
      </c>
      <c r="AD293" s="165"/>
      <c r="AE293" s="165">
        <v>21.5</v>
      </c>
      <c r="AF293" s="165"/>
      <c r="AG293" s="165">
        <v>21.5</v>
      </c>
      <c r="AH293" s="146">
        <f t="shared" si="4"/>
        <v>21.700000000000003</v>
      </c>
      <c r="AI293" s="165"/>
      <c r="AJ293" s="165"/>
      <c r="AM293" s="114" t="s">
        <v>519</v>
      </c>
      <c r="AN293" s="114" t="s">
        <v>212</v>
      </c>
      <c r="AO293" s="116">
        <v>34</v>
      </c>
      <c r="AP293" s="114">
        <v>4</v>
      </c>
      <c r="AQ293" s="116">
        <v>277</v>
      </c>
      <c r="AR293" s="116">
        <v>280</v>
      </c>
      <c r="AS293" s="116">
        <v>2006</v>
      </c>
      <c r="AW293" s="114" t="s">
        <v>520</v>
      </c>
      <c r="AX293" s="117">
        <v>302.5</v>
      </c>
      <c r="AY293" s="167">
        <v>21</v>
      </c>
      <c r="AZ293" s="168"/>
      <c r="BA293" s="115"/>
      <c r="BB293" s="115"/>
      <c r="BC293" s="127"/>
      <c r="BE293" s="101"/>
      <c r="BF293" s="108"/>
      <c r="BG293" s="108"/>
      <c r="BH293" s="101"/>
      <c r="BI293" s="108"/>
      <c r="BK293" s="178"/>
      <c r="BL293" s="179"/>
      <c r="BM293" s="179"/>
      <c r="BN293" s="179"/>
      <c r="BO293" s="179"/>
      <c r="BP293" s="155"/>
      <c r="BQ293" s="155"/>
      <c r="BR293" s="155"/>
    </row>
    <row r="294" spans="1:70" s="114" customFormat="1" ht="12" customHeight="1">
      <c r="A294" s="123" t="s">
        <v>658</v>
      </c>
      <c r="B294" s="116"/>
      <c r="D294" s="124">
        <v>304</v>
      </c>
      <c r="E294" s="125" t="s">
        <v>276</v>
      </c>
      <c r="F294" s="64">
        <f>IF(D294&lt;=303.4,(D294-'[2]Stages'!$C$66)*'[2]Stages'!$H$67+'[2]Stages'!$E$66,IF(D294&lt;=307.2,(D294-'[2]Stages'!$C$67)*'[2]Stages'!$H$68+'[2]Stages'!$E$67,IF(D294&lt;=311.7,(D294-'[2]Stages'!$C$68)*'[2]Stages'!$H$69+'[2]Stages'!$E$68,IF(D294&lt;=318.1,(D294-'[2]Stages'!$C$69)*'[2]Stages'!$H$70+'[2]Stages'!$E$69,IF(D294&lt;=328.3,(D294-'[2]Stages'!$C$70)*'[2]Stages'!$H$71+'[2]Stages'!$E$70,IF(D294&lt;=345.3,(D294-'[2]Stages'!$C$71)*'[2]Stages'!$H$72+'[2]Stages'!$E$71,IF(D294&lt;=359.2,(D294-'[2]Stages'!$C$72)*'[2]Stages'!$H$73+'[2]Stages'!$E$72)))))))</f>
        <v>304.1942105263158</v>
      </c>
      <c r="G294" s="114" t="s">
        <v>513</v>
      </c>
      <c r="H294" s="114" t="s">
        <v>608</v>
      </c>
      <c r="K294" s="114" t="s">
        <v>659</v>
      </c>
      <c r="L294" s="114" t="s">
        <v>660</v>
      </c>
      <c r="Q294" s="114" t="s">
        <v>517</v>
      </c>
      <c r="R294" s="114" t="s">
        <v>617</v>
      </c>
      <c r="V294" s="165"/>
      <c r="W294" s="105" t="s">
        <v>477</v>
      </c>
      <c r="AB294" s="18">
        <v>22.4</v>
      </c>
      <c r="AC294" s="165">
        <v>20</v>
      </c>
      <c r="AD294" s="165"/>
      <c r="AE294" s="165">
        <v>20</v>
      </c>
      <c r="AF294" s="165"/>
      <c r="AG294" s="165">
        <v>20</v>
      </c>
      <c r="AH294" s="146">
        <f t="shared" si="4"/>
        <v>20.200000000000003</v>
      </c>
      <c r="AI294" s="165"/>
      <c r="AJ294" s="165"/>
      <c r="AM294" s="114" t="s">
        <v>519</v>
      </c>
      <c r="AN294" s="114" t="s">
        <v>212</v>
      </c>
      <c r="AO294" s="116">
        <v>34</v>
      </c>
      <c r="AP294" s="114">
        <v>4</v>
      </c>
      <c r="AQ294" s="116">
        <v>277</v>
      </c>
      <c r="AR294" s="116">
        <v>280</v>
      </c>
      <c r="AS294" s="116">
        <v>2006</v>
      </c>
      <c r="AW294" s="114" t="s">
        <v>520</v>
      </c>
      <c r="AX294" s="117">
        <v>303</v>
      </c>
      <c r="AY294" s="167">
        <v>20</v>
      </c>
      <c r="AZ294" s="168"/>
      <c r="BA294" s="115"/>
      <c r="BB294" s="115"/>
      <c r="BC294" s="127"/>
      <c r="BE294" s="101"/>
      <c r="BF294" s="108"/>
      <c r="BG294" s="108"/>
      <c r="BH294" s="101"/>
      <c r="BI294" s="108"/>
      <c r="BK294" s="112"/>
      <c r="BL294" s="113"/>
      <c r="BM294" s="113"/>
      <c r="BN294" s="113"/>
      <c r="BO294" s="113"/>
      <c r="BP294" s="155"/>
      <c r="BQ294" s="155"/>
      <c r="BR294" s="155"/>
    </row>
    <row r="295" spans="1:70" ht="12" customHeight="1">
      <c r="A295" s="123" t="s">
        <v>661</v>
      </c>
      <c r="B295" s="116"/>
      <c r="C295" s="114"/>
      <c r="D295" s="124">
        <v>304</v>
      </c>
      <c r="E295" s="125" t="s">
        <v>276</v>
      </c>
      <c r="F295" s="64">
        <f>IF(D295&lt;=303.4,(D295-'[2]Stages'!$C$66)*'[2]Stages'!$H$67+'[2]Stages'!$E$66,IF(D295&lt;=307.2,(D295-'[2]Stages'!$C$67)*'[2]Stages'!$H$68+'[2]Stages'!$E$67,IF(D295&lt;=311.7,(D295-'[2]Stages'!$C$68)*'[2]Stages'!$H$69+'[2]Stages'!$E$68,IF(D295&lt;=318.1,(D295-'[2]Stages'!$C$69)*'[2]Stages'!$H$70+'[2]Stages'!$E$69,IF(D295&lt;=328.3,(D295-'[2]Stages'!$C$70)*'[2]Stages'!$H$71+'[2]Stages'!$E$70,IF(D295&lt;=345.3,(D295-'[2]Stages'!$C$71)*'[2]Stages'!$H$72+'[2]Stages'!$E$71,IF(D295&lt;=359.2,(D295-'[2]Stages'!$C$72)*'[2]Stages'!$H$73+'[2]Stages'!$E$72)))))))</f>
        <v>304.1942105263158</v>
      </c>
      <c r="G295" s="114" t="s">
        <v>513</v>
      </c>
      <c r="H295" s="114" t="s">
        <v>608</v>
      </c>
      <c r="I295" s="114"/>
      <c r="J295" s="114"/>
      <c r="K295" s="114" t="s">
        <v>662</v>
      </c>
      <c r="L295" s="114" t="s">
        <v>663</v>
      </c>
      <c r="M295" s="114"/>
      <c r="N295" s="114"/>
      <c r="O295" s="114"/>
      <c r="P295" s="114"/>
      <c r="Q295" s="114" t="s">
        <v>517</v>
      </c>
      <c r="R295" s="114" t="s">
        <v>648</v>
      </c>
      <c r="S295" s="114"/>
      <c r="T295" s="114"/>
      <c r="U295" s="114"/>
      <c r="V295" s="165"/>
      <c r="W295" s="105" t="s">
        <v>477</v>
      </c>
      <c r="X295" s="114"/>
      <c r="Y295" s="114"/>
      <c r="Z295" s="114"/>
      <c r="AA295" s="114"/>
      <c r="AB295" s="18">
        <v>22.4</v>
      </c>
      <c r="AC295" s="165">
        <v>21</v>
      </c>
      <c r="AD295" s="165"/>
      <c r="AE295" s="165">
        <v>21</v>
      </c>
      <c r="AF295" s="165"/>
      <c r="AG295" s="165">
        <v>21</v>
      </c>
      <c r="AH295" s="146">
        <f t="shared" si="4"/>
        <v>21.200000000000003</v>
      </c>
      <c r="AI295" s="165"/>
      <c r="AJ295" s="165"/>
      <c r="AK295" s="114"/>
      <c r="AL295" s="114"/>
      <c r="AM295" s="114" t="s">
        <v>519</v>
      </c>
      <c r="AN295" s="114" t="s">
        <v>212</v>
      </c>
      <c r="AO295" s="116">
        <v>34</v>
      </c>
      <c r="AP295" s="114">
        <v>4</v>
      </c>
      <c r="AQ295" s="116">
        <v>277</v>
      </c>
      <c r="AR295" s="116">
        <v>280</v>
      </c>
      <c r="AS295" s="116">
        <v>2006</v>
      </c>
      <c r="AT295" s="114"/>
      <c r="AU295" s="114"/>
      <c r="AV295" s="114"/>
      <c r="AW295" s="114" t="s">
        <v>520</v>
      </c>
      <c r="AX295" s="117">
        <v>303</v>
      </c>
      <c r="AY295" s="167">
        <v>20.9</v>
      </c>
      <c r="AZ295" s="168"/>
      <c r="BA295" s="115"/>
      <c r="BB295" s="115"/>
      <c r="BC295" s="127"/>
      <c r="BD295" s="114"/>
      <c r="BJ295" s="114"/>
      <c r="BR295" s="155"/>
    </row>
    <row r="296" spans="1:70" ht="12" customHeight="1">
      <c r="A296" s="123" t="s">
        <v>664</v>
      </c>
      <c r="B296" s="116"/>
      <c r="C296" s="114"/>
      <c r="D296" s="124">
        <v>304</v>
      </c>
      <c r="E296" s="125" t="s">
        <v>276</v>
      </c>
      <c r="F296" s="64">
        <f>IF(D296&lt;=303.4,(D296-'[2]Stages'!$C$66)*'[2]Stages'!$H$67+'[2]Stages'!$E$66,IF(D296&lt;=307.2,(D296-'[2]Stages'!$C$67)*'[2]Stages'!$H$68+'[2]Stages'!$E$67,IF(D296&lt;=311.7,(D296-'[2]Stages'!$C$68)*'[2]Stages'!$H$69+'[2]Stages'!$E$68,IF(D296&lt;=318.1,(D296-'[2]Stages'!$C$69)*'[2]Stages'!$H$70+'[2]Stages'!$E$69,IF(D296&lt;=328.3,(D296-'[2]Stages'!$C$70)*'[2]Stages'!$H$71+'[2]Stages'!$E$70,IF(D296&lt;=345.3,(D296-'[2]Stages'!$C$71)*'[2]Stages'!$H$72+'[2]Stages'!$E$71,IF(D296&lt;=359.2,(D296-'[2]Stages'!$C$72)*'[2]Stages'!$H$73+'[2]Stages'!$E$72)))))))</f>
        <v>304.1942105263158</v>
      </c>
      <c r="G296" s="114" t="s">
        <v>513</v>
      </c>
      <c r="H296" s="114" t="s">
        <v>608</v>
      </c>
      <c r="I296" s="114"/>
      <c r="J296" s="114"/>
      <c r="K296" s="114" t="s">
        <v>662</v>
      </c>
      <c r="L296" s="114" t="s">
        <v>665</v>
      </c>
      <c r="M296" s="114"/>
      <c r="N296" s="114"/>
      <c r="O296" s="114"/>
      <c r="P296" s="114"/>
      <c r="Q296" s="114" t="s">
        <v>517</v>
      </c>
      <c r="R296" s="114" t="s">
        <v>648</v>
      </c>
      <c r="S296" s="114"/>
      <c r="T296" s="114"/>
      <c r="U296" s="114"/>
      <c r="V296" s="165"/>
      <c r="W296" s="105" t="s">
        <v>477</v>
      </c>
      <c r="X296" s="114"/>
      <c r="Y296" s="114"/>
      <c r="Z296" s="114"/>
      <c r="AA296" s="114"/>
      <c r="AB296" s="18">
        <v>22.4</v>
      </c>
      <c r="AC296" s="165">
        <v>21.2</v>
      </c>
      <c r="AD296" s="165"/>
      <c r="AE296" s="165">
        <v>21.2</v>
      </c>
      <c r="AF296" s="165"/>
      <c r="AG296" s="165">
        <v>21.2</v>
      </c>
      <c r="AH296" s="146">
        <f t="shared" si="4"/>
        <v>21.400000000000002</v>
      </c>
      <c r="AI296" s="165"/>
      <c r="AJ296" s="165"/>
      <c r="AK296" s="114"/>
      <c r="AL296" s="114"/>
      <c r="AM296" s="114" t="s">
        <v>519</v>
      </c>
      <c r="AN296" s="114" t="s">
        <v>212</v>
      </c>
      <c r="AO296" s="116">
        <v>34</v>
      </c>
      <c r="AP296" s="114">
        <v>4</v>
      </c>
      <c r="AQ296" s="116">
        <v>277</v>
      </c>
      <c r="AR296" s="116">
        <v>280</v>
      </c>
      <c r="AS296" s="116">
        <v>2006</v>
      </c>
      <c r="AT296" s="114"/>
      <c r="AU296" s="114"/>
      <c r="AV296" s="114"/>
      <c r="AW296" s="114" t="s">
        <v>520</v>
      </c>
      <c r="AX296" s="117">
        <v>303</v>
      </c>
      <c r="AY296" s="167">
        <v>20.7</v>
      </c>
      <c r="AZ296" s="168"/>
      <c r="BA296" s="115"/>
      <c r="BB296" s="115"/>
      <c r="BC296" s="127"/>
      <c r="BD296" s="114"/>
      <c r="BJ296" s="114"/>
      <c r="BP296" s="155"/>
      <c r="BQ296" s="155"/>
      <c r="BR296" s="155"/>
    </row>
    <row r="297" spans="1:70" ht="12" customHeight="1">
      <c r="A297" s="123" t="s">
        <v>666</v>
      </c>
      <c r="B297" s="116"/>
      <c r="C297" s="114"/>
      <c r="D297" s="124">
        <v>304.5</v>
      </c>
      <c r="E297" s="125" t="s">
        <v>276</v>
      </c>
      <c r="F297" s="64">
        <f>IF(D297&lt;=303.4,(D297-'[2]Stages'!$C$66)*'[2]Stages'!$H$67+'[2]Stages'!$E$66,IF(D297&lt;=307.2,(D297-'[2]Stages'!$C$67)*'[2]Stages'!$H$68+'[2]Stages'!$E$67,IF(D297&lt;=311.7,(D297-'[2]Stages'!$C$68)*'[2]Stages'!$H$69+'[2]Stages'!$E$68,IF(D297&lt;=318.1,(D297-'[2]Stages'!$C$69)*'[2]Stages'!$H$70+'[2]Stages'!$E$69,IF(D297&lt;=328.3,(D297-'[2]Stages'!$C$70)*'[2]Stages'!$H$71+'[2]Stages'!$E$70,IF(D297&lt;=345.3,(D297-'[2]Stages'!$C$71)*'[2]Stages'!$H$72+'[2]Stages'!$E$71,IF(D297&lt;=359.2,(D297-'[2]Stages'!$C$72)*'[2]Stages'!$H$73+'[2]Stages'!$E$72)))))))</f>
        <v>304.631052631579</v>
      </c>
      <c r="G297" s="114" t="s">
        <v>513</v>
      </c>
      <c r="H297" s="114" t="s">
        <v>608</v>
      </c>
      <c r="I297" s="114"/>
      <c r="J297" s="114"/>
      <c r="K297" s="114" t="s">
        <v>667</v>
      </c>
      <c r="L297" s="114" t="s">
        <v>668</v>
      </c>
      <c r="M297" s="114"/>
      <c r="N297" s="114"/>
      <c r="O297" s="114"/>
      <c r="P297" s="114"/>
      <c r="Q297" s="114" t="s">
        <v>517</v>
      </c>
      <c r="R297" s="114" t="s">
        <v>648</v>
      </c>
      <c r="S297" s="114"/>
      <c r="T297" s="114"/>
      <c r="U297" s="114"/>
      <c r="V297" s="165"/>
      <c r="W297" s="105" t="s">
        <v>477</v>
      </c>
      <c r="X297" s="114"/>
      <c r="Y297" s="114"/>
      <c r="Z297" s="114"/>
      <c r="AA297" s="114"/>
      <c r="AB297" s="18">
        <v>22.4</v>
      </c>
      <c r="AC297" s="165">
        <v>19.9</v>
      </c>
      <c r="AD297" s="165"/>
      <c r="AE297" s="165">
        <v>19.9</v>
      </c>
      <c r="AF297" s="165"/>
      <c r="AG297" s="165">
        <v>19.9</v>
      </c>
      <c r="AH297" s="146">
        <f t="shared" si="4"/>
        <v>20.1</v>
      </c>
      <c r="AI297" s="165"/>
      <c r="AJ297" s="165"/>
      <c r="AK297" s="114"/>
      <c r="AL297" s="114"/>
      <c r="AM297" s="114" t="s">
        <v>519</v>
      </c>
      <c r="AN297" s="114" t="s">
        <v>212</v>
      </c>
      <c r="AO297" s="116">
        <v>34</v>
      </c>
      <c r="AP297" s="114">
        <v>4</v>
      </c>
      <c r="AQ297" s="116">
        <v>277</v>
      </c>
      <c r="AR297" s="116">
        <v>280</v>
      </c>
      <c r="AS297" s="116">
        <v>2006</v>
      </c>
      <c r="AT297" s="114"/>
      <c r="AU297" s="114"/>
      <c r="AV297" s="114"/>
      <c r="AW297" s="114" t="s">
        <v>520</v>
      </c>
      <c r="AX297" s="117">
        <v>304</v>
      </c>
      <c r="AY297" s="167">
        <v>20</v>
      </c>
      <c r="AZ297" s="168">
        <v>304</v>
      </c>
      <c r="BA297" s="115">
        <f>AVERAGE(AY284:AY309)</f>
        <v>20.768181818181816</v>
      </c>
      <c r="BB297" s="115">
        <f>STDEV(AY284:AY309)</f>
        <v>0.7498484695408316</v>
      </c>
      <c r="BC297" s="127">
        <f>COUNT(AY284:AY309)</f>
        <v>22</v>
      </c>
      <c r="BD297" s="108">
        <f>2*BB297/(BC297)^0.5</f>
        <v>0.3197364617285269</v>
      </c>
      <c r="BJ297" s="114"/>
      <c r="BR297" s="155"/>
    </row>
    <row r="298" spans="1:70" ht="12" customHeight="1">
      <c r="A298" s="123" t="s">
        <v>669</v>
      </c>
      <c r="B298" s="116"/>
      <c r="C298" s="114"/>
      <c r="D298" s="124">
        <v>304.5</v>
      </c>
      <c r="E298" s="125" t="s">
        <v>276</v>
      </c>
      <c r="F298" s="64">
        <f>IF(D298&lt;=303.4,(D298-'[2]Stages'!$C$66)*'[2]Stages'!$H$67+'[2]Stages'!$E$66,IF(D298&lt;=307.2,(D298-'[2]Stages'!$C$67)*'[2]Stages'!$H$68+'[2]Stages'!$E$67,IF(D298&lt;=311.7,(D298-'[2]Stages'!$C$68)*'[2]Stages'!$H$69+'[2]Stages'!$E$68,IF(D298&lt;=318.1,(D298-'[2]Stages'!$C$69)*'[2]Stages'!$H$70+'[2]Stages'!$E$69,IF(D298&lt;=328.3,(D298-'[2]Stages'!$C$70)*'[2]Stages'!$H$71+'[2]Stages'!$E$70,IF(D298&lt;=345.3,(D298-'[2]Stages'!$C$71)*'[2]Stages'!$H$72+'[2]Stages'!$E$71,IF(D298&lt;=359.2,(D298-'[2]Stages'!$C$72)*'[2]Stages'!$H$73+'[2]Stages'!$E$72)))))))</f>
        <v>304.631052631579</v>
      </c>
      <c r="G298" s="114" t="s">
        <v>513</v>
      </c>
      <c r="H298" s="114" t="s">
        <v>608</v>
      </c>
      <c r="I298" s="114"/>
      <c r="J298" s="114"/>
      <c r="K298" s="114" t="s">
        <v>667</v>
      </c>
      <c r="L298" s="114" t="s">
        <v>670</v>
      </c>
      <c r="M298" s="114"/>
      <c r="N298" s="114"/>
      <c r="O298" s="114"/>
      <c r="P298" s="114"/>
      <c r="Q298" s="114" t="s">
        <v>517</v>
      </c>
      <c r="R298" s="114" t="s">
        <v>648</v>
      </c>
      <c r="S298" s="114"/>
      <c r="T298" s="114"/>
      <c r="U298" s="114"/>
      <c r="V298" s="165"/>
      <c r="W298" s="105" t="s">
        <v>477</v>
      </c>
      <c r="X298" s="114"/>
      <c r="Y298" s="114"/>
      <c r="Z298" s="114"/>
      <c r="AA298" s="114"/>
      <c r="AB298" s="18">
        <v>22.4</v>
      </c>
      <c r="AC298" s="165">
        <v>21.3</v>
      </c>
      <c r="AD298" s="165"/>
      <c r="AE298" s="165">
        <v>21.3</v>
      </c>
      <c r="AF298" s="165"/>
      <c r="AG298" s="165">
        <v>21.3</v>
      </c>
      <c r="AH298" s="146">
        <f t="shared" si="4"/>
        <v>21.500000000000004</v>
      </c>
      <c r="AI298" s="180"/>
      <c r="AJ298" s="180"/>
      <c r="AK298" s="114"/>
      <c r="AL298" s="114"/>
      <c r="AM298" s="114" t="s">
        <v>519</v>
      </c>
      <c r="AN298" s="114" t="s">
        <v>212</v>
      </c>
      <c r="AO298" s="116">
        <v>34</v>
      </c>
      <c r="AP298" s="114">
        <v>4</v>
      </c>
      <c r="AQ298" s="116">
        <v>277</v>
      </c>
      <c r="AR298" s="116">
        <v>280</v>
      </c>
      <c r="AS298" s="116">
        <v>2006</v>
      </c>
      <c r="AT298" s="114"/>
      <c r="AU298" s="114"/>
      <c r="AV298" s="114"/>
      <c r="AW298" s="114" t="s">
        <v>520</v>
      </c>
      <c r="AX298" s="181">
        <v>303</v>
      </c>
      <c r="AY298" s="181"/>
      <c r="AZ298" s="182"/>
      <c r="BA298" s="115"/>
      <c r="BB298" s="115"/>
      <c r="BC298" s="127"/>
      <c r="BD298" s="114"/>
      <c r="BJ298" s="114"/>
      <c r="BR298" s="155"/>
    </row>
    <row r="299" spans="1:70" ht="12" customHeight="1">
      <c r="A299" s="123" t="s">
        <v>671</v>
      </c>
      <c r="B299" s="116"/>
      <c r="C299" s="114"/>
      <c r="D299" s="124">
        <v>304.5</v>
      </c>
      <c r="E299" s="125" t="s">
        <v>276</v>
      </c>
      <c r="F299" s="64">
        <f>IF(D299&lt;=303.4,(D299-'[2]Stages'!$C$66)*'[2]Stages'!$H$67+'[2]Stages'!$E$66,IF(D299&lt;=307.2,(D299-'[2]Stages'!$C$67)*'[2]Stages'!$H$68+'[2]Stages'!$E$67,IF(D299&lt;=311.7,(D299-'[2]Stages'!$C$68)*'[2]Stages'!$H$69+'[2]Stages'!$E$68,IF(D299&lt;=318.1,(D299-'[2]Stages'!$C$69)*'[2]Stages'!$H$70+'[2]Stages'!$E$69,IF(D299&lt;=328.3,(D299-'[2]Stages'!$C$70)*'[2]Stages'!$H$71+'[2]Stages'!$E$70,IF(D299&lt;=345.3,(D299-'[2]Stages'!$C$71)*'[2]Stages'!$H$72+'[2]Stages'!$E$71,IF(D299&lt;=359.2,(D299-'[2]Stages'!$C$72)*'[2]Stages'!$H$73+'[2]Stages'!$E$72)))))))</f>
        <v>304.631052631579</v>
      </c>
      <c r="G299" s="114" t="s">
        <v>513</v>
      </c>
      <c r="H299" s="114" t="s">
        <v>608</v>
      </c>
      <c r="I299" s="114"/>
      <c r="J299" s="114"/>
      <c r="K299" s="114" t="s">
        <v>667</v>
      </c>
      <c r="L299" s="114" t="s">
        <v>668</v>
      </c>
      <c r="M299" s="114"/>
      <c r="N299" s="114"/>
      <c r="O299" s="114"/>
      <c r="P299" s="114"/>
      <c r="Q299" s="114" t="s">
        <v>517</v>
      </c>
      <c r="R299" s="114" t="s">
        <v>648</v>
      </c>
      <c r="S299" s="114"/>
      <c r="T299" s="114"/>
      <c r="U299" s="114"/>
      <c r="V299" s="165"/>
      <c r="W299" s="105" t="s">
        <v>477</v>
      </c>
      <c r="X299" s="114"/>
      <c r="Y299" s="114"/>
      <c r="Z299" s="114"/>
      <c r="AA299" s="114"/>
      <c r="AB299" s="18">
        <v>22.4</v>
      </c>
      <c r="AC299" s="165">
        <v>21.3</v>
      </c>
      <c r="AD299" s="165"/>
      <c r="AE299" s="165">
        <v>21.3</v>
      </c>
      <c r="AF299" s="165"/>
      <c r="AG299" s="165">
        <v>21.3</v>
      </c>
      <c r="AH299" s="146">
        <f t="shared" si="4"/>
        <v>21.500000000000004</v>
      </c>
      <c r="AI299" s="180"/>
      <c r="AJ299" s="180"/>
      <c r="AK299" s="114"/>
      <c r="AL299" s="114"/>
      <c r="AM299" s="114" t="s">
        <v>519</v>
      </c>
      <c r="AN299" s="114" t="s">
        <v>212</v>
      </c>
      <c r="AO299" s="116">
        <v>34</v>
      </c>
      <c r="AP299" s="114">
        <v>4</v>
      </c>
      <c r="AQ299" s="116">
        <v>277</v>
      </c>
      <c r="AR299" s="116">
        <v>280</v>
      </c>
      <c r="AS299" s="116">
        <v>2006</v>
      </c>
      <c r="AT299" s="114"/>
      <c r="AU299" s="114"/>
      <c r="AV299" s="114"/>
      <c r="AW299" s="114" t="s">
        <v>520</v>
      </c>
      <c r="AX299" s="181">
        <v>303</v>
      </c>
      <c r="AY299" s="181"/>
      <c r="AZ299" s="182"/>
      <c r="BA299" s="115"/>
      <c r="BB299" s="115"/>
      <c r="BC299" s="127"/>
      <c r="BD299" s="114"/>
      <c r="BJ299" s="114"/>
      <c r="BR299" s="155"/>
    </row>
    <row r="300" spans="1:70" ht="12" customHeight="1">
      <c r="A300" s="123" t="s">
        <v>672</v>
      </c>
      <c r="B300" s="116"/>
      <c r="C300" s="114"/>
      <c r="D300" s="124">
        <v>304.5</v>
      </c>
      <c r="E300" s="125" t="s">
        <v>276</v>
      </c>
      <c r="F300" s="64">
        <f>IF(D300&lt;=303.4,(D300-'[2]Stages'!$C$66)*'[2]Stages'!$H$67+'[2]Stages'!$E$66,IF(D300&lt;=307.2,(D300-'[2]Stages'!$C$67)*'[2]Stages'!$H$68+'[2]Stages'!$E$67,IF(D300&lt;=311.7,(D300-'[2]Stages'!$C$68)*'[2]Stages'!$H$69+'[2]Stages'!$E$68,IF(D300&lt;=318.1,(D300-'[2]Stages'!$C$69)*'[2]Stages'!$H$70+'[2]Stages'!$E$69,IF(D300&lt;=328.3,(D300-'[2]Stages'!$C$70)*'[2]Stages'!$H$71+'[2]Stages'!$E$70,IF(D300&lt;=345.3,(D300-'[2]Stages'!$C$71)*'[2]Stages'!$H$72+'[2]Stages'!$E$71,IF(D300&lt;=359.2,(D300-'[2]Stages'!$C$72)*'[2]Stages'!$H$73+'[2]Stages'!$E$72)))))))</f>
        <v>304.631052631579</v>
      </c>
      <c r="G300" s="114" t="s">
        <v>513</v>
      </c>
      <c r="H300" s="114" t="s">
        <v>608</v>
      </c>
      <c r="I300" s="114"/>
      <c r="J300" s="114"/>
      <c r="K300" s="114" t="s">
        <v>667</v>
      </c>
      <c r="L300" s="114" t="s">
        <v>673</v>
      </c>
      <c r="M300" s="114"/>
      <c r="N300" s="114"/>
      <c r="O300" s="114"/>
      <c r="P300" s="114"/>
      <c r="Q300" s="114" t="s">
        <v>517</v>
      </c>
      <c r="R300" s="114" t="s">
        <v>648</v>
      </c>
      <c r="S300" s="114"/>
      <c r="T300" s="114"/>
      <c r="U300" s="114"/>
      <c r="V300" s="165"/>
      <c r="W300" s="105" t="s">
        <v>477</v>
      </c>
      <c r="X300" s="114"/>
      <c r="Y300" s="114"/>
      <c r="Z300" s="114"/>
      <c r="AA300" s="114"/>
      <c r="AB300" s="18">
        <v>22.4</v>
      </c>
      <c r="AC300" s="165">
        <v>21.8</v>
      </c>
      <c r="AD300" s="165"/>
      <c r="AE300" s="165">
        <v>21.8</v>
      </c>
      <c r="AF300" s="165"/>
      <c r="AG300" s="165">
        <v>21.8</v>
      </c>
      <c r="AH300" s="146">
        <f t="shared" si="4"/>
        <v>22.000000000000004</v>
      </c>
      <c r="AI300" s="165"/>
      <c r="AJ300" s="165"/>
      <c r="AK300" s="114"/>
      <c r="AL300" s="114"/>
      <c r="AM300" s="114" t="s">
        <v>519</v>
      </c>
      <c r="AN300" s="114" t="s">
        <v>212</v>
      </c>
      <c r="AO300" s="116">
        <v>34</v>
      </c>
      <c r="AP300" s="114">
        <v>4</v>
      </c>
      <c r="AQ300" s="116">
        <v>277</v>
      </c>
      <c r="AR300" s="116">
        <v>280</v>
      </c>
      <c r="AS300" s="116">
        <v>2006</v>
      </c>
      <c r="AT300" s="114"/>
      <c r="AU300" s="114"/>
      <c r="AV300" s="114"/>
      <c r="AW300" s="114" t="s">
        <v>520</v>
      </c>
      <c r="AX300" s="117">
        <v>304</v>
      </c>
      <c r="AY300" s="167">
        <v>21.2</v>
      </c>
      <c r="AZ300" s="168"/>
      <c r="BA300" s="115"/>
      <c r="BB300" s="115"/>
      <c r="BC300" s="127"/>
      <c r="BD300" s="114"/>
      <c r="BJ300" s="114"/>
      <c r="BR300" s="155"/>
    </row>
    <row r="301" spans="1:70" ht="12" customHeight="1">
      <c r="A301" s="123" t="s">
        <v>674</v>
      </c>
      <c r="B301" s="116"/>
      <c r="C301" s="114"/>
      <c r="D301" s="124">
        <v>304.7</v>
      </c>
      <c r="E301" s="125" t="s">
        <v>276</v>
      </c>
      <c r="F301" s="64">
        <f>IF(D301&lt;=303.4,(D301-'[2]Stages'!$C$66)*'[2]Stages'!$H$67+'[2]Stages'!$E$66,IF(D301&lt;=307.2,(D301-'[2]Stages'!$C$67)*'[2]Stages'!$H$68+'[2]Stages'!$E$67,IF(D301&lt;=311.7,(D301-'[2]Stages'!$C$68)*'[2]Stages'!$H$69+'[2]Stages'!$E$68,IF(D301&lt;=318.1,(D301-'[2]Stages'!$C$69)*'[2]Stages'!$H$70+'[2]Stages'!$E$69,IF(D301&lt;=328.3,(D301-'[2]Stages'!$C$70)*'[2]Stages'!$H$71+'[2]Stages'!$E$70,IF(D301&lt;=345.3,(D301-'[2]Stages'!$C$71)*'[2]Stages'!$H$72+'[2]Stages'!$E$71,IF(D301&lt;=359.2,(D301-'[2]Stages'!$C$72)*'[2]Stages'!$H$73+'[2]Stages'!$E$72)))))))</f>
        <v>304.80578947368423</v>
      </c>
      <c r="G301" s="114" t="s">
        <v>513</v>
      </c>
      <c r="H301" s="114" t="s">
        <v>608</v>
      </c>
      <c r="I301" s="114"/>
      <c r="J301" s="114"/>
      <c r="K301" s="114" t="s">
        <v>675</v>
      </c>
      <c r="L301" s="114" t="s">
        <v>676</v>
      </c>
      <c r="M301" s="114"/>
      <c r="N301" s="114"/>
      <c r="O301" s="114"/>
      <c r="P301" s="114"/>
      <c r="Q301" s="114" t="s">
        <v>517</v>
      </c>
      <c r="R301" s="114" t="s">
        <v>677</v>
      </c>
      <c r="S301" s="114"/>
      <c r="T301" s="114"/>
      <c r="U301" s="114"/>
      <c r="V301" s="165"/>
      <c r="W301" s="105" t="s">
        <v>477</v>
      </c>
      <c r="X301" s="114"/>
      <c r="Y301" s="114"/>
      <c r="Z301" s="114"/>
      <c r="AA301" s="114"/>
      <c r="AB301" s="18">
        <v>22.4</v>
      </c>
      <c r="AC301" s="165">
        <v>18.9</v>
      </c>
      <c r="AD301" s="165"/>
      <c r="AE301" s="165">
        <v>18.9</v>
      </c>
      <c r="AF301" s="165"/>
      <c r="AG301" s="165">
        <v>18.9</v>
      </c>
      <c r="AH301" s="146">
        <f t="shared" si="4"/>
        <v>19.1</v>
      </c>
      <c r="AI301" s="165"/>
      <c r="AJ301" s="165"/>
      <c r="AK301" s="114"/>
      <c r="AL301" s="114"/>
      <c r="AM301" s="114" t="s">
        <v>519</v>
      </c>
      <c r="AN301" s="114" t="s">
        <v>212</v>
      </c>
      <c r="AO301" s="116">
        <v>34</v>
      </c>
      <c r="AP301" s="114">
        <v>4</v>
      </c>
      <c r="AQ301" s="116">
        <v>277</v>
      </c>
      <c r="AR301" s="116">
        <v>280</v>
      </c>
      <c r="AS301" s="116">
        <v>2006</v>
      </c>
      <c r="AT301" s="114"/>
      <c r="AU301" s="114"/>
      <c r="AV301" s="114"/>
      <c r="AW301" s="114" t="s">
        <v>520</v>
      </c>
      <c r="AX301" s="117">
        <v>304.5</v>
      </c>
      <c r="AY301" s="167">
        <v>21.3</v>
      </c>
      <c r="AZ301" s="168"/>
      <c r="BA301" s="115"/>
      <c r="BB301" s="115"/>
      <c r="BC301" s="127"/>
      <c r="BD301" s="114"/>
      <c r="BJ301" s="114"/>
      <c r="BR301" s="155"/>
    </row>
    <row r="302" spans="1:70" ht="12" customHeight="1">
      <c r="A302" s="123" t="s">
        <v>678</v>
      </c>
      <c r="B302" s="116"/>
      <c r="C302" s="114"/>
      <c r="D302" s="124">
        <v>304.7</v>
      </c>
      <c r="E302" s="125" t="s">
        <v>276</v>
      </c>
      <c r="F302" s="64">
        <f>IF(D302&lt;=303.4,(D302-'[2]Stages'!$C$66)*'[2]Stages'!$H$67+'[2]Stages'!$E$66,IF(D302&lt;=307.2,(D302-'[2]Stages'!$C$67)*'[2]Stages'!$H$68+'[2]Stages'!$E$67,IF(D302&lt;=311.7,(D302-'[2]Stages'!$C$68)*'[2]Stages'!$H$69+'[2]Stages'!$E$68,IF(D302&lt;=318.1,(D302-'[2]Stages'!$C$69)*'[2]Stages'!$H$70+'[2]Stages'!$E$69,IF(D302&lt;=328.3,(D302-'[2]Stages'!$C$70)*'[2]Stages'!$H$71+'[2]Stages'!$E$70,IF(D302&lt;=345.3,(D302-'[2]Stages'!$C$71)*'[2]Stages'!$H$72+'[2]Stages'!$E$71,IF(D302&lt;=359.2,(D302-'[2]Stages'!$C$72)*'[2]Stages'!$H$73+'[2]Stages'!$E$72)))))))</f>
        <v>304.80578947368423</v>
      </c>
      <c r="G302" s="114" t="s">
        <v>513</v>
      </c>
      <c r="H302" s="114" t="s">
        <v>608</v>
      </c>
      <c r="I302" s="114"/>
      <c r="J302" s="114"/>
      <c r="K302" s="114" t="s">
        <v>675</v>
      </c>
      <c r="L302" s="114" t="s">
        <v>676</v>
      </c>
      <c r="M302" s="114"/>
      <c r="N302" s="114"/>
      <c r="O302" s="114"/>
      <c r="P302" s="114"/>
      <c r="Q302" s="114" t="s">
        <v>517</v>
      </c>
      <c r="R302" s="114" t="s">
        <v>648</v>
      </c>
      <c r="S302" s="114"/>
      <c r="T302" s="114"/>
      <c r="U302" s="114"/>
      <c r="V302" s="165"/>
      <c r="W302" s="105" t="s">
        <v>477</v>
      </c>
      <c r="X302" s="114"/>
      <c r="Y302" s="114"/>
      <c r="Z302" s="114"/>
      <c r="AA302" s="114"/>
      <c r="AB302" s="18">
        <v>22.4</v>
      </c>
      <c r="AC302" s="165">
        <v>20.1</v>
      </c>
      <c r="AD302" s="165"/>
      <c r="AE302" s="165">
        <v>20.1</v>
      </c>
      <c r="AF302" s="165"/>
      <c r="AG302" s="165">
        <v>20.1</v>
      </c>
      <c r="AH302" s="146">
        <f t="shared" si="4"/>
        <v>20.300000000000004</v>
      </c>
      <c r="AI302" s="165"/>
      <c r="AJ302" s="165"/>
      <c r="AK302" s="114"/>
      <c r="AL302" s="114"/>
      <c r="AM302" s="114" t="s">
        <v>519</v>
      </c>
      <c r="AN302" s="114" t="s">
        <v>212</v>
      </c>
      <c r="AO302" s="116">
        <v>34</v>
      </c>
      <c r="AP302" s="114">
        <v>4</v>
      </c>
      <c r="AQ302" s="116">
        <v>277</v>
      </c>
      <c r="AR302" s="116">
        <v>280</v>
      </c>
      <c r="AS302" s="116">
        <v>2006</v>
      </c>
      <c r="AT302" s="114"/>
      <c r="AU302" s="114"/>
      <c r="AV302" s="114"/>
      <c r="AW302" s="114" t="s">
        <v>520</v>
      </c>
      <c r="AX302" s="117">
        <v>304</v>
      </c>
      <c r="AY302" s="167">
        <v>21</v>
      </c>
      <c r="AZ302" s="168"/>
      <c r="BA302" s="115"/>
      <c r="BB302" s="115"/>
      <c r="BC302" s="127"/>
      <c r="BD302" s="114"/>
      <c r="BJ302" s="114"/>
      <c r="BR302" s="155"/>
    </row>
    <row r="303" spans="1:70" ht="12" customHeight="1">
      <c r="A303" s="123" t="s">
        <v>679</v>
      </c>
      <c r="B303" s="116"/>
      <c r="C303" s="114"/>
      <c r="D303" s="124">
        <v>304.9</v>
      </c>
      <c r="E303" s="125" t="s">
        <v>276</v>
      </c>
      <c r="F303" s="64">
        <f>IF(D303&lt;=303.4,(D303-'[2]Stages'!$C$66)*'[2]Stages'!$H$67+'[2]Stages'!$E$66,IF(D303&lt;=307.2,(D303-'[2]Stages'!$C$67)*'[2]Stages'!$H$68+'[2]Stages'!$E$67,IF(D303&lt;=311.7,(D303-'[2]Stages'!$C$68)*'[2]Stages'!$H$69+'[2]Stages'!$E$68,IF(D303&lt;=318.1,(D303-'[2]Stages'!$C$69)*'[2]Stages'!$H$70+'[2]Stages'!$E$69,IF(D303&lt;=328.3,(D303-'[2]Stages'!$C$70)*'[2]Stages'!$H$71+'[2]Stages'!$E$70,IF(D303&lt;=345.3,(D303-'[2]Stages'!$C$71)*'[2]Stages'!$H$72+'[2]Stages'!$E$71,IF(D303&lt;=359.2,(D303-'[2]Stages'!$C$72)*'[2]Stages'!$H$73+'[2]Stages'!$E$72)))))))</f>
        <v>304.98052631578946</v>
      </c>
      <c r="G303" s="114" t="s">
        <v>513</v>
      </c>
      <c r="H303" s="114" t="s">
        <v>608</v>
      </c>
      <c r="I303" s="114"/>
      <c r="J303" s="114"/>
      <c r="K303" s="114" t="s">
        <v>680</v>
      </c>
      <c r="L303" s="114" t="s">
        <v>681</v>
      </c>
      <c r="M303" s="114"/>
      <c r="N303" s="114"/>
      <c r="O303" s="114"/>
      <c r="P303" s="114"/>
      <c r="Q303" s="114" t="s">
        <v>517</v>
      </c>
      <c r="R303" s="114" t="s">
        <v>677</v>
      </c>
      <c r="S303" s="114"/>
      <c r="T303" s="114"/>
      <c r="U303" s="114"/>
      <c r="V303" s="165"/>
      <c r="W303" s="105" t="s">
        <v>477</v>
      </c>
      <c r="X303" s="114"/>
      <c r="Y303" s="114"/>
      <c r="Z303" s="114"/>
      <c r="AA303" s="114"/>
      <c r="AB303" s="18">
        <v>22.4</v>
      </c>
      <c r="AC303" s="165">
        <v>19.8</v>
      </c>
      <c r="AD303" s="165"/>
      <c r="AE303" s="165">
        <v>19.8</v>
      </c>
      <c r="AF303" s="165"/>
      <c r="AG303" s="165">
        <v>19.8</v>
      </c>
      <c r="AH303" s="146">
        <f t="shared" si="4"/>
        <v>20.000000000000004</v>
      </c>
      <c r="AI303" s="165"/>
      <c r="AJ303" s="165"/>
      <c r="AK303" s="114"/>
      <c r="AL303" s="114"/>
      <c r="AM303" s="114" t="s">
        <v>519</v>
      </c>
      <c r="AN303" s="114" t="s">
        <v>212</v>
      </c>
      <c r="AO303" s="116">
        <v>34</v>
      </c>
      <c r="AP303" s="114">
        <v>4</v>
      </c>
      <c r="AQ303" s="116">
        <v>277</v>
      </c>
      <c r="AR303" s="116">
        <v>280</v>
      </c>
      <c r="AS303" s="116">
        <v>2006</v>
      </c>
      <c r="AT303" s="114"/>
      <c r="AU303" s="114"/>
      <c r="AV303" s="114"/>
      <c r="AW303" s="114" t="s">
        <v>520</v>
      </c>
      <c r="AX303" s="117">
        <v>304.5</v>
      </c>
      <c r="AY303" s="167">
        <v>19.9</v>
      </c>
      <c r="AZ303" s="168"/>
      <c r="BA303" s="115"/>
      <c r="BB303" s="115"/>
      <c r="BC303" s="127"/>
      <c r="BD303" s="114"/>
      <c r="BJ303" s="114"/>
      <c r="BR303" s="155"/>
    </row>
    <row r="304" spans="1:70" ht="12" customHeight="1">
      <c r="A304" s="123" t="s">
        <v>682</v>
      </c>
      <c r="B304" s="116"/>
      <c r="C304" s="114"/>
      <c r="D304" s="124">
        <v>304.9</v>
      </c>
      <c r="E304" s="125" t="s">
        <v>276</v>
      </c>
      <c r="F304" s="64">
        <f>IF(D304&lt;=303.4,(D304-'[2]Stages'!$C$66)*'[2]Stages'!$H$67+'[2]Stages'!$E$66,IF(D304&lt;=307.2,(D304-'[2]Stages'!$C$67)*'[2]Stages'!$H$68+'[2]Stages'!$E$67,IF(D304&lt;=311.7,(D304-'[2]Stages'!$C$68)*'[2]Stages'!$H$69+'[2]Stages'!$E$68,IF(D304&lt;=318.1,(D304-'[2]Stages'!$C$69)*'[2]Stages'!$H$70+'[2]Stages'!$E$69,IF(D304&lt;=328.3,(D304-'[2]Stages'!$C$70)*'[2]Stages'!$H$71+'[2]Stages'!$E$70,IF(D304&lt;=345.3,(D304-'[2]Stages'!$C$71)*'[2]Stages'!$H$72+'[2]Stages'!$E$71,IF(D304&lt;=359.2,(D304-'[2]Stages'!$C$72)*'[2]Stages'!$H$73+'[2]Stages'!$E$72)))))))</f>
        <v>304.98052631578946</v>
      </c>
      <c r="G304" s="114" t="s">
        <v>513</v>
      </c>
      <c r="H304" s="114" t="s">
        <v>608</v>
      </c>
      <c r="I304" s="114"/>
      <c r="J304" s="114"/>
      <c r="K304" s="114" t="s">
        <v>680</v>
      </c>
      <c r="L304" s="114" t="s">
        <v>681</v>
      </c>
      <c r="M304" s="114"/>
      <c r="N304" s="114"/>
      <c r="O304" s="114"/>
      <c r="P304" s="114"/>
      <c r="Q304" s="114" t="s">
        <v>517</v>
      </c>
      <c r="R304" s="114" t="s">
        <v>683</v>
      </c>
      <c r="S304" s="114"/>
      <c r="T304" s="114"/>
      <c r="U304" s="114"/>
      <c r="V304" s="165"/>
      <c r="W304" s="105" t="s">
        <v>477</v>
      </c>
      <c r="X304" s="114"/>
      <c r="Y304" s="114"/>
      <c r="Z304" s="114"/>
      <c r="AA304" s="114"/>
      <c r="AB304" s="18">
        <v>22.4</v>
      </c>
      <c r="AC304" s="165">
        <v>20</v>
      </c>
      <c r="AD304" s="165"/>
      <c r="AE304" s="165">
        <v>20</v>
      </c>
      <c r="AF304" s="165"/>
      <c r="AG304" s="165">
        <v>20</v>
      </c>
      <c r="AH304" s="146">
        <f t="shared" si="4"/>
        <v>20.200000000000003</v>
      </c>
      <c r="AI304" s="165"/>
      <c r="AJ304" s="165"/>
      <c r="AK304" s="114"/>
      <c r="AL304" s="114"/>
      <c r="AM304" s="114" t="s">
        <v>519</v>
      </c>
      <c r="AN304" s="114" t="s">
        <v>212</v>
      </c>
      <c r="AO304" s="116">
        <v>34</v>
      </c>
      <c r="AP304" s="114">
        <v>4</v>
      </c>
      <c r="AQ304" s="116">
        <v>277</v>
      </c>
      <c r="AR304" s="116">
        <v>280</v>
      </c>
      <c r="AS304" s="116">
        <v>2006</v>
      </c>
      <c r="AT304" s="114"/>
      <c r="AU304" s="114"/>
      <c r="AV304" s="114"/>
      <c r="AW304" s="114" t="s">
        <v>520</v>
      </c>
      <c r="AX304" s="117">
        <v>304.5</v>
      </c>
      <c r="AY304" s="167">
        <v>21.8</v>
      </c>
      <c r="AZ304" s="168"/>
      <c r="BA304" s="115"/>
      <c r="BB304" s="115"/>
      <c r="BC304" s="127"/>
      <c r="BD304" s="114"/>
      <c r="BJ304" s="114"/>
      <c r="BR304" s="155"/>
    </row>
    <row r="305" spans="1:70" ht="12" customHeight="1">
      <c r="A305" s="123" t="s">
        <v>684</v>
      </c>
      <c r="B305" s="116"/>
      <c r="C305" s="114"/>
      <c r="D305" s="124">
        <v>304.9</v>
      </c>
      <c r="E305" s="125" t="s">
        <v>276</v>
      </c>
      <c r="F305" s="64">
        <f>IF(D305&lt;=303.4,(D305-'[2]Stages'!$C$66)*'[2]Stages'!$H$67+'[2]Stages'!$E$66,IF(D305&lt;=307.2,(D305-'[2]Stages'!$C$67)*'[2]Stages'!$H$68+'[2]Stages'!$E$67,IF(D305&lt;=311.7,(D305-'[2]Stages'!$C$68)*'[2]Stages'!$H$69+'[2]Stages'!$E$68,IF(D305&lt;=318.1,(D305-'[2]Stages'!$C$69)*'[2]Stages'!$H$70+'[2]Stages'!$E$69,IF(D305&lt;=328.3,(D305-'[2]Stages'!$C$70)*'[2]Stages'!$H$71+'[2]Stages'!$E$70,IF(D305&lt;=345.3,(D305-'[2]Stages'!$C$71)*'[2]Stages'!$H$72+'[2]Stages'!$E$71,IF(D305&lt;=359.2,(D305-'[2]Stages'!$C$72)*'[2]Stages'!$H$73+'[2]Stages'!$E$72)))))))</f>
        <v>304.98052631578946</v>
      </c>
      <c r="G305" s="114" t="s">
        <v>513</v>
      </c>
      <c r="H305" s="114" t="s">
        <v>608</v>
      </c>
      <c r="I305" s="114"/>
      <c r="J305" s="114"/>
      <c r="K305" s="114" t="s">
        <v>680</v>
      </c>
      <c r="L305" s="114" t="s">
        <v>685</v>
      </c>
      <c r="M305" s="114"/>
      <c r="N305" s="114"/>
      <c r="O305" s="114"/>
      <c r="P305" s="114"/>
      <c r="Q305" s="114" t="s">
        <v>517</v>
      </c>
      <c r="R305" s="114" t="s">
        <v>677</v>
      </c>
      <c r="S305" s="114"/>
      <c r="T305" s="114"/>
      <c r="U305" s="114"/>
      <c r="V305" s="165"/>
      <c r="W305" s="105" t="s">
        <v>477</v>
      </c>
      <c r="X305" s="114"/>
      <c r="Y305" s="114"/>
      <c r="Z305" s="114"/>
      <c r="AA305" s="114"/>
      <c r="AB305" s="18">
        <v>22.4</v>
      </c>
      <c r="AC305" s="165">
        <v>20.9</v>
      </c>
      <c r="AD305" s="165"/>
      <c r="AE305" s="165">
        <v>20.9</v>
      </c>
      <c r="AF305" s="165"/>
      <c r="AG305" s="165">
        <v>20.9</v>
      </c>
      <c r="AH305" s="146">
        <f t="shared" si="4"/>
        <v>21.1</v>
      </c>
      <c r="AI305" s="165"/>
      <c r="AJ305" s="165"/>
      <c r="AK305" s="114"/>
      <c r="AL305" s="114"/>
      <c r="AM305" s="114" t="s">
        <v>519</v>
      </c>
      <c r="AN305" s="114" t="s">
        <v>212</v>
      </c>
      <c r="AO305" s="116">
        <v>34</v>
      </c>
      <c r="AP305" s="114">
        <v>4</v>
      </c>
      <c r="AQ305" s="116">
        <v>277</v>
      </c>
      <c r="AR305" s="116">
        <v>280</v>
      </c>
      <c r="AS305" s="116">
        <v>2006</v>
      </c>
      <c r="AT305" s="114"/>
      <c r="AU305" s="114"/>
      <c r="AV305" s="114"/>
      <c r="AW305" s="114" t="s">
        <v>520</v>
      </c>
      <c r="AX305" s="117">
        <v>304.5</v>
      </c>
      <c r="AY305" s="167">
        <v>21.3</v>
      </c>
      <c r="AZ305" s="168"/>
      <c r="BA305" s="115"/>
      <c r="BB305" s="115"/>
      <c r="BC305" s="127"/>
      <c r="BD305" s="114"/>
      <c r="BJ305" s="114"/>
      <c r="BR305" s="155"/>
    </row>
    <row r="306" spans="1:70" ht="12" customHeight="1">
      <c r="A306" s="123" t="s">
        <v>686</v>
      </c>
      <c r="B306" s="116"/>
      <c r="C306" s="114"/>
      <c r="D306" s="124">
        <v>306</v>
      </c>
      <c r="E306" s="125" t="s">
        <v>276</v>
      </c>
      <c r="F306" s="64">
        <f>IF(D306&lt;=303.4,(D306-'[2]Stages'!$C$66)*'[2]Stages'!$H$67+'[2]Stages'!$E$66,IF(D306&lt;=307.2,(D306-'[2]Stages'!$C$67)*'[2]Stages'!$H$68+'[2]Stages'!$E$67,IF(D306&lt;=311.7,(D306-'[2]Stages'!$C$68)*'[2]Stages'!$H$69+'[2]Stages'!$E$68,IF(D306&lt;=318.1,(D306-'[2]Stages'!$C$69)*'[2]Stages'!$H$70+'[2]Stages'!$E$69,IF(D306&lt;=328.3,(D306-'[2]Stages'!$C$70)*'[2]Stages'!$H$71+'[2]Stages'!$E$70,IF(D306&lt;=345.3,(D306-'[2]Stages'!$C$71)*'[2]Stages'!$H$72+'[2]Stages'!$E$71,IF(D306&lt;=359.2,(D306-'[2]Stages'!$C$72)*'[2]Stages'!$H$73+'[2]Stages'!$E$72)))))))</f>
        <v>305.94157894736844</v>
      </c>
      <c r="G306" s="114" t="s">
        <v>513</v>
      </c>
      <c r="H306" s="114" t="s">
        <v>687</v>
      </c>
      <c r="I306" s="114"/>
      <c r="J306" s="114"/>
      <c r="K306" s="114" t="s">
        <v>688</v>
      </c>
      <c r="L306" s="114" t="s">
        <v>689</v>
      </c>
      <c r="M306" s="114"/>
      <c r="N306" s="114"/>
      <c r="O306" s="114"/>
      <c r="P306" s="114"/>
      <c r="Q306" s="114" t="s">
        <v>517</v>
      </c>
      <c r="R306" s="114" t="s">
        <v>690</v>
      </c>
      <c r="S306" s="114"/>
      <c r="T306" s="114"/>
      <c r="U306" s="114"/>
      <c r="V306" s="165"/>
      <c r="W306" s="105" t="s">
        <v>477</v>
      </c>
      <c r="X306" s="114"/>
      <c r="Y306" s="114"/>
      <c r="Z306" s="114"/>
      <c r="AA306" s="114"/>
      <c r="AB306" s="18">
        <v>22.4</v>
      </c>
      <c r="AC306" s="165">
        <v>20.6</v>
      </c>
      <c r="AD306" s="165"/>
      <c r="AE306" s="165">
        <v>20.6</v>
      </c>
      <c r="AF306" s="165"/>
      <c r="AG306" s="165">
        <v>20.6</v>
      </c>
      <c r="AH306" s="146">
        <f t="shared" si="4"/>
        <v>20.800000000000004</v>
      </c>
      <c r="AI306" s="165"/>
      <c r="AJ306" s="165"/>
      <c r="AK306" s="114"/>
      <c r="AL306" s="114"/>
      <c r="AM306" s="114" t="s">
        <v>519</v>
      </c>
      <c r="AN306" s="114" t="s">
        <v>212</v>
      </c>
      <c r="AO306" s="116">
        <v>34</v>
      </c>
      <c r="AP306" s="114">
        <v>4</v>
      </c>
      <c r="AQ306" s="116">
        <v>277</v>
      </c>
      <c r="AR306" s="116">
        <v>280</v>
      </c>
      <c r="AS306" s="116">
        <v>2006</v>
      </c>
      <c r="AT306" s="114"/>
      <c r="AU306" s="114"/>
      <c r="AV306" s="114"/>
      <c r="AW306" s="114" t="s">
        <v>520</v>
      </c>
      <c r="AX306" s="117">
        <v>304.7</v>
      </c>
      <c r="AY306" s="167">
        <v>18.9</v>
      </c>
      <c r="AZ306" s="168"/>
      <c r="BA306" s="115"/>
      <c r="BB306" s="115"/>
      <c r="BC306" s="127"/>
      <c r="BD306" s="114"/>
      <c r="BJ306" s="114"/>
      <c r="BR306" s="155"/>
    </row>
    <row r="307" spans="1:70" ht="12" customHeight="1">
      <c r="A307" s="123" t="s">
        <v>691</v>
      </c>
      <c r="B307" s="116"/>
      <c r="C307" s="114"/>
      <c r="D307" s="124">
        <v>306</v>
      </c>
      <c r="E307" s="125" t="s">
        <v>276</v>
      </c>
      <c r="F307" s="64">
        <f>IF(D307&lt;=303.4,(D307-'[2]Stages'!$C$66)*'[2]Stages'!$H$67+'[2]Stages'!$E$66,IF(D307&lt;=307.2,(D307-'[2]Stages'!$C$67)*'[2]Stages'!$H$68+'[2]Stages'!$E$67,IF(D307&lt;=311.7,(D307-'[2]Stages'!$C$68)*'[2]Stages'!$H$69+'[2]Stages'!$E$68,IF(D307&lt;=318.1,(D307-'[2]Stages'!$C$69)*'[2]Stages'!$H$70+'[2]Stages'!$E$69,IF(D307&lt;=328.3,(D307-'[2]Stages'!$C$70)*'[2]Stages'!$H$71+'[2]Stages'!$E$70,IF(D307&lt;=345.3,(D307-'[2]Stages'!$C$71)*'[2]Stages'!$H$72+'[2]Stages'!$E$71,IF(D307&lt;=359.2,(D307-'[2]Stages'!$C$72)*'[2]Stages'!$H$73+'[2]Stages'!$E$72)))))))</f>
        <v>305.94157894736844</v>
      </c>
      <c r="G307" s="114" t="s">
        <v>513</v>
      </c>
      <c r="H307" s="114" t="s">
        <v>687</v>
      </c>
      <c r="I307" s="114"/>
      <c r="J307" s="114"/>
      <c r="K307" s="114" t="s">
        <v>692</v>
      </c>
      <c r="L307" s="114" t="s">
        <v>693</v>
      </c>
      <c r="M307" s="114"/>
      <c r="N307" s="114"/>
      <c r="O307" s="114"/>
      <c r="P307" s="114"/>
      <c r="Q307" s="114" t="s">
        <v>517</v>
      </c>
      <c r="R307" s="114" t="s">
        <v>694</v>
      </c>
      <c r="S307" s="114"/>
      <c r="T307" s="114"/>
      <c r="U307" s="114"/>
      <c r="V307" s="165"/>
      <c r="W307" s="105" t="s">
        <v>477</v>
      </c>
      <c r="X307" s="114"/>
      <c r="Y307" s="114"/>
      <c r="Z307" s="114"/>
      <c r="AA307" s="114"/>
      <c r="AB307" s="18">
        <v>22.4</v>
      </c>
      <c r="AC307" s="165">
        <v>21.1</v>
      </c>
      <c r="AD307" s="165"/>
      <c r="AE307" s="165">
        <v>21.1</v>
      </c>
      <c r="AF307" s="165"/>
      <c r="AG307" s="165">
        <v>21.1</v>
      </c>
      <c r="AH307" s="146">
        <f t="shared" si="4"/>
        <v>21.300000000000004</v>
      </c>
      <c r="AI307" s="165"/>
      <c r="AJ307" s="165"/>
      <c r="AK307" s="114"/>
      <c r="AL307" s="114"/>
      <c r="AM307" s="114" t="s">
        <v>519</v>
      </c>
      <c r="AN307" s="114" t="s">
        <v>212</v>
      </c>
      <c r="AO307" s="116">
        <v>34</v>
      </c>
      <c r="AP307" s="114">
        <v>4</v>
      </c>
      <c r="AQ307" s="116">
        <v>277</v>
      </c>
      <c r="AR307" s="116">
        <v>280</v>
      </c>
      <c r="AS307" s="116">
        <v>2006</v>
      </c>
      <c r="AT307" s="114"/>
      <c r="AU307" s="114"/>
      <c r="AV307" s="114"/>
      <c r="AW307" s="114" t="s">
        <v>520</v>
      </c>
      <c r="AX307" s="117">
        <v>304.7</v>
      </c>
      <c r="AY307" s="167">
        <v>20.1</v>
      </c>
      <c r="AZ307" s="168"/>
      <c r="BA307" s="115"/>
      <c r="BB307" s="115"/>
      <c r="BC307" s="127"/>
      <c r="BD307" s="114"/>
      <c r="BJ307" s="114"/>
      <c r="BR307" s="155"/>
    </row>
    <row r="308" spans="1:70" s="114" customFormat="1" ht="12" customHeight="1">
      <c r="A308" s="123" t="s">
        <v>695</v>
      </c>
      <c r="B308" s="116"/>
      <c r="D308" s="124">
        <v>307.2</v>
      </c>
      <c r="E308" s="125" t="s">
        <v>276</v>
      </c>
      <c r="F308" s="64">
        <f>IF(D308&lt;=303.4,(D308-'[2]Stages'!$C$66)*'[2]Stages'!$H$67+'[2]Stages'!$E$66,IF(D308&lt;=307.2,(D308-'[2]Stages'!$C$67)*'[2]Stages'!$H$68+'[2]Stages'!$E$67,IF(D308&lt;=311.7,(D308-'[2]Stages'!$C$68)*'[2]Stages'!$H$69+'[2]Stages'!$E$68,IF(D308&lt;=318.1,(D308-'[2]Stages'!$C$69)*'[2]Stages'!$H$70+'[2]Stages'!$E$69,IF(D308&lt;=328.3,(D308-'[2]Stages'!$C$70)*'[2]Stages'!$H$71+'[2]Stages'!$E$70,IF(D308&lt;=345.3,(D308-'[2]Stages'!$C$71)*'[2]Stages'!$H$72+'[2]Stages'!$E$71,IF(D308&lt;=359.2,(D308-'[2]Stages'!$C$72)*'[2]Stages'!$H$73+'[2]Stages'!$E$72)))))))</f>
        <v>306.99</v>
      </c>
      <c r="G308" s="114" t="s">
        <v>513</v>
      </c>
      <c r="H308" s="114" t="s">
        <v>687</v>
      </c>
      <c r="K308" s="114" t="s">
        <v>696</v>
      </c>
      <c r="L308" s="114" t="s">
        <v>697</v>
      </c>
      <c r="Q308" s="114" t="s">
        <v>517</v>
      </c>
      <c r="R308" s="114" t="s">
        <v>698</v>
      </c>
      <c r="V308" s="165"/>
      <c r="W308" s="105" t="s">
        <v>477</v>
      </c>
      <c r="AB308" s="18">
        <v>22.4</v>
      </c>
      <c r="AC308" s="165">
        <v>20.1</v>
      </c>
      <c r="AD308" s="165"/>
      <c r="AE308" s="165">
        <v>20.1</v>
      </c>
      <c r="AF308" s="165"/>
      <c r="AG308" s="165">
        <v>20.1</v>
      </c>
      <c r="AH308" s="146">
        <f t="shared" si="4"/>
        <v>20.300000000000004</v>
      </c>
      <c r="AI308" s="165"/>
      <c r="AJ308" s="165"/>
      <c r="AM308" s="114" t="s">
        <v>519</v>
      </c>
      <c r="AN308" s="114" t="s">
        <v>212</v>
      </c>
      <c r="AO308" s="116">
        <v>34</v>
      </c>
      <c r="AP308" s="114">
        <v>4</v>
      </c>
      <c r="AQ308" s="116">
        <v>277</v>
      </c>
      <c r="AR308" s="116">
        <v>280</v>
      </c>
      <c r="AS308" s="116">
        <v>2006</v>
      </c>
      <c r="AW308" s="114" t="s">
        <v>520</v>
      </c>
      <c r="AX308" s="117">
        <v>304.9</v>
      </c>
      <c r="AY308" s="167">
        <v>19.8</v>
      </c>
      <c r="AZ308" s="168"/>
      <c r="BA308" s="115"/>
      <c r="BB308" s="115"/>
      <c r="BC308" s="127"/>
      <c r="BE308" s="101"/>
      <c r="BF308" s="108"/>
      <c r="BG308" s="108"/>
      <c r="BH308" s="101"/>
      <c r="BI308" s="108"/>
      <c r="BK308" s="112"/>
      <c r="BL308" s="113"/>
      <c r="BM308" s="113"/>
      <c r="BN308" s="113"/>
      <c r="BO308" s="113"/>
      <c r="BP308" s="101"/>
      <c r="BQ308" s="101"/>
      <c r="BR308" s="155"/>
    </row>
    <row r="309" spans="1:70" s="114" customFormat="1" ht="12" customHeight="1">
      <c r="A309" s="123" t="s">
        <v>699</v>
      </c>
      <c r="B309" s="116"/>
      <c r="D309" s="124">
        <v>307.2</v>
      </c>
      <c r="E309" s="125" t="s">
        <v>276</v>
      </c>
      <c r="F309" s="64">
        <f>IF(D309&lt;=303.4,(D309-'[2]Stages'!$C$66)*'[2]Stages'!$H$67+'[2]Stages'!$E$66,IF(D309&lt;=307.2,(D309-'[2]Stages'!$C$67)*'[2]Stages'!$H$68+'[2]Stages'!$E$67,IF(D309&lt;=311.7,(D309-'[2]Stages'!$C$68)*'[2]Stages'!$H$69+'[2]Stages'!$E$68,IF(D309&lt;=318.1,(D309-'[2]Stages'!$C$69)*'[2]Stages'!$H$70+'[2]Stages'!$E$69,IF(D309&lt;=328.3,(D309-'[2]Stages'!$C$70)*'[2]Stages'!$H$71+'[2]Stages'!$E$70,IF(D309&lt;=345.3,(D309-'[2]Stages'!$C$71)*'[2]Stages'!$H$72+'[2]Stages'!$E$71,IF(D309&lt;=359.2,(D309-'[2]Stages'!$C$72)*'[2]Stages'!$H$73+'[2]Stages'!$E$72)))))))</f>
        <v>306.99</v>
      </c>
      <c r="G309" s="114" t="s">
        <v>513</v>
      </c>
      <c r="H309" s="114" t="s">
        <v>687</v>
      </c>
      <c r="K309" s="114" t="s">
        <v>696</v>
      </c>
      <c r="L309" s="114" t="s">
        <v>697</v>
      </c>
      <c r="Q309" s="114" t="s">
        <v>517</v>
      </c>
      <c r="R309" s="114" t="s">
        <v>698</v>
      </c>
      <c r="V309" s="165"/>
      <c r="W309" s="105" t="s">
        <v>477</v>
      </c>
      <c r="AB309" s="18">
        <v>22.4</v>
      </c>
      <c r="AC309" s="165">
        <v>20.4</v>
      </c>
      <c r="AD309" s="165"/>
      <c r="AE309" s="165">
        <v>20.4</v>
      </c>
      <c r="AF309" s="165"/>
      <c r="AG309" s="165">
        <v>20.4</v>
      </c>
      <c r="AH309" s="146">
        <f t="shared" si="4"/>
        <v>20.6</v>
      </c>
      <c r="AI309" s="165"/>
      <c r="AJ309" s="165"/>
      <c r="AM309" s="114" t="s">
        <v>519</v>
      </c>
      <c r="AN309" s="114" t="s">
        <v>212</v>
      </c>
      <c r="AO309" s="116">
        <v>34</v>
      </c>
      <c r="AP309" s="114">
        <v>4</v>
      </c>
      <c r="AQ309" s="116">
        <v>277</v>
      </c>
      <c r="AR309" s="116">
        <v>280</v>
      </c>
      <c r="AS309" s="116">
        <v>2006</v>
      </c>
      <c r="AW309" s="114" t="s">
        <v>520</v>
      </c>
      <c r="AX309" s="117">
        <v>304.9</v>
      </c>
      <c r="AY309" s="167">
        <v>20.9</v>
      </c>
      <c r="AZ309" s="168"/>
      <c r="BA309" s="115"/>
      <c r="BB309" s="115"/>
      <c r="BC309" s="127"/>
      <c r="BE309" s="101"/>
      <c r="BF309" s="108"/>
      <c r="BG309" s="108"/>
      <c r="BH309" s="101"/>
      <c r="BI309" s="108"/>
      <c r="BK309" s="112"/>
      <c r="BL309" s="113"/>
      <c r="BM309" s="113"/>
      <c r="BN309" s="113"/>
      <c r="BO309" s="113"/>
      <c r="BP309" s="101"/>
      <c r="BQ309" s="101"/>
      <c r="BR309" s="155"/>
    </row>
    <row r="310" spans="1:70" s="114" customFormat="1" ht="12" customHeight="1">
      <c r="A310" s="177"/>
      <c r="B310" s="177"/>
      <c r="C310" s="177"/>
      <c r="D310" s="183">
        <v>307.95</v>
      </c>
      <c r="E310" s="184" t="s">
        <v>276</v>
      </c>
      <c r="F310" s="64">
        <f>IF(D310&lt;=303.4,(D310-'[2]Stages'!$C$66)*'[2]Stages'!$H$67+'[2]Stages'!$E$66,IF(D310&lt;=307.2,(D310-'[2]Stages'!$C$67)*'[2]Stages'!$H$68+'[2]Stages'!$E$67,IF(D310&lt;=311.7,(D310-'[2]Stages'!$C$68)*'[2]Stages'!$H$69+'[2]Stages'!$E$68,IF(D310&lt;=318.1,(D310-'[2]Stages'!$C$69)*'[2]Stages'!$H$70+'[2]Stages'!$E$69,IF(D310&lt;=328.3,(D310-'[2]Stages'!$C$70)*'[2]Stages'!$H$71+'[2]Stages'!$E$70,IF(D310&lt;=345.3,(D310-'[2]Stages'!$C$71)*'[2]Stages'!$H$72+'[2]Stages'!$E$71,IF(D310&lt;=359.2,(D310-'[2]Stages'!$C$72)*'[2]Stages'!$H$73+'[2]Stages'!$E$72)))))))</f>
        <v>308.40166666666664</v>
      </c>
      <c r="G310" s="177" t="s">
        <v>513</v>
      </c>
      <c r="H310" s="177" t="s">
        <v>687</v>
      </c>
      <c r="I310" s="177"/>
      <c r="J310" s="177"/>
      <c r="K310" s="177" t="s">
        <v>700</v>
      </c>
      <c r="L310" s="177"/>
      <c r="M310" s="177">
        <v>141</v>
      </c>
      <c r="N310" s="177"/>
      <c r="O310" s="177"/>
      <c r="P310" s="177"/>
      <c r="Q310" s="177" t="s">
        <v>701</v>
      </c>
      <c r="R310" s="177" t="s">
        <v>702</v>
      </c>
      <c r="S310" s="177"/>
      <c r="T310" s="177"/>
      <c r="U310" s="177" t="s">
        <v>703</v>
      </c>
      <c r="V310" s="177"/>
      <c r="W310" s="105" t="s">
        <v>477</v>
      </c>
      <c r="X310" s="177"/>
      <c r="Y310" s="177"/>
      <c r="Z310" s="177"/>
      <c r="AA310" s="177"/>
      <c r="AB310" s="18">
        <v>22.6</v>
      </c>
      <c r="AC310" s="185">
        <v>17.04</v>
      </c>
      <c r="AD310" s="185">
        <v>17.04</v>
      </c>
      <c r="AE310" s="185">
        <v>17.04</v>
      </c>
      <c r="AF310" s="185"/>
      <c r="AG310" s="185">
        <v>17.04</v>
      </c>
      <c r="AH310" s="146">
        <f t="shared" si="4"/>
        <v>17.04</v>
      </c>
      <c r="AI310" s="185"/>
      <c r="AJ310" s="185"/>
      <c r="AK310" s="185"/>
      <c r="AL310" s="185"/>
      <c r="AM310" s="186" t="s">
        <v>704</v>
      </c>
      <c r="AN310" s="177" t="s">
        <v>243</v>
      </c>
      <c r="AO310" s="177">
        <v>285</v>
      </c>
      <c r="AP310" s="177"/>
      <c r="AQ310" s="177">
        <v>307</v>
      </c>
      <c r="AR310" s="177">
        <v>320</v>
      </c>
      <c r="AS310" s="177">
        <v>2010</v>
      </c>
      <c r="AU310" s="177"/>
      <c r="AV310" s="177"/>
      <c r="AW310" s="177" t="s">
        <v>705</v>
      </c>
      <c r="AX310" s="177"/>
      <c r="AY310" s="177"/>
      <c r="AZ310" s="177"/>
      <c r="BA310" s="177"/>
      <c r="BB310" s="177"/>
      <c r="BC310" s="177"/>
      <c r="BD310" s="177"/>
      <c r="BE310" s="101"/>
      <c r="BF310" s="108"/>
      <c r="BG310" s="108"/>
      <c r="BH310" s="101"/>
      <c r="BI310" s="108"/>
      <c r="BK310" s="108"/>
      <c r="BN310" s="112"/>
      <c r="BO310" s="113"/>
      <c r="BP310" s="113"/>
      <c r="BQ310" s="113"/>
      <c r="BR310" s="112"/>
    </row>
    <row r="311" spans="1:70" s="114" customFormat="1" ht="12" customHeight="1">
      <c r="A311" s="177"/>
      <c r="B311" s="177"/>
      <c r="C311" s="177"/>
      <c r="D311" s="187">
        <f>(M311-141)/(35.2-141)*0.1+307.95</f>
        <v>307.9722117202268</v>
      </c>
      <c r="E311" s="184" t="s">
        <v>276</v>
      </c>
      <c r="F311" s="64">
        <f>IF(D311&lt;=303.4,(D311-'[2]Stages'!$C$66)*'[2]Stages'!$H$67+'[2]Stages'!$E$66,IF(D311&lt;=307.2,(D311-'[2]Stages'!$C$67)*'[2]Stages'!$H$68+'[2]Stages'!$E$67,IF(D311&lt;=311.7,(D311-'[2]Stages'!$C$68)*'[2]Stages'!$H$69+'[2]Stages'!$E$68,IF(D311&lt;=318.1,(D311-'[2]Stages'!$C$69)*'[2]Stages'!$H$70+'[2]Stages'!$E$69,IF(D311&lt;=328.3,(D311-'[2]Stages'!$C$70)*'[2]Stages'!$H$71+'[2]Stages'!$E$70,IF(D311&lt;=345.3,(D311-'[2]Stages'!$C$71)*'[2]Stages'!$H$72+'[2]Stages'!$E$71,IF(D311&lt;=359.2,(D311-'[2]Stages'!$C$72)*'[2]Stages'!$H$73+'[2]Stages'!$E$72)))))))</f>
        <v>308.4434740600714</v>
      </c>
      <c r="G311" s="177" t="s">
        <v>513</v>
      </c>
      <c r="H311" s="177" t="s">
        <v>687</v>
      </c>
      <c r="I311" s="177"/>
      <c r="J311" s="177"/>
      <c r="K311" s="177" t="s">
        <v>700</v>
      </c>
      <c r="L311" s="177"/>
      <c r="M311" s="177">
        <v>117.5</v>
      </c>
      <c r="N311" s="177"/>
      <c r="O311" s="177"/>
      <c r="P311" s="177"/>
      <c r="Q311" s="177" t="s">
        <v>701</v>
      </c>
      <c r="R311" s="177" t="s">
        <v>702</v>
      </c>
      <c r="S311" s="177"/>
      <c r="T311" s="177"/>
      <c r="U311" s="177" t="s">
        <v>703</v>
      </c>
      <c r="V311" s="177"/>
      <c r="W311" s="105" t="s">
        <v>477</v>
      </c>
      <c r="X311" s="177"/>
      <c r="Y311" s="177"/>
      <c r="Z311" s="177"/>
      <c r="AA311" s="177"/>
      <c r="AB311" s="18">
        <v>22.6</v>
      </c>
      <c r="AC311" s="185">
        <v>18.37</v>
      </c>
      <c r="AD311" s="185">
        <v>18.37</v>
      </c>
      <c r="AE311" s="185">
        <v>18.37</v>
      </c>
      <c r="AF311" s="185"/>
      <c r="AG311" s="185">
        <v>18.37</v>
      </c>
      <c r="AH311" s="146">
        <f t="shared" si="4"/>
        <v>18.37</v>
      </c>
      <c r="AI311" s="185"/>
      <c r="AJ311" s="185"/>
      <c r="AK311" s="185"/>
      <c r="AL311" s="185"/>
      <c r="AM311" s="186" t="s">
        <v>704</v>
      </c>
      <c r="AN311" s="177" t="s">
        <v>243</v>
      </c>
      <c r="AO311" s="177">
        <v>285</v>
      </c>
      <c r="AP311" s="177"/>
      <c r="AQ311" s="177">
        <v>307</v>
      </c>
      <c r="AR311" s="177">
        <v>320</v>
      </c>
      <c r="AS311" s="177">
        <v>2010</v>
      </c>
      <c r="AU311" s="177"/>
      <c r="AV311" s="177"/>
      <c r="AW311" s="177" t="s">
        <v>705</v>
      </c>
      <c r="AX311" s="177"/>
      <c r="AY311" s="177"/>
      <c r="AZ311" s="177"/>
      <c r="BA311" s="177"/>
      <c r="BB311" s="177"/>
      <c r="BC311" s="177"/>
      <c r="BD311" s="177"/>
      <c r="BE311" s="177"/>
      <c r="BF311" s="177"/>
      <c r="BG311" s="177"/>
      <c r="BH311" s="177"/>
      <c r="BI311" s="177"/>
      <c r="BJ311" s="177"/>
      <c r="BK311" s="177"/>
      <c r="BL311" s="177"/>
      <c r="BM311" s="177"/>
      <c r="BN311" s="112"/>
      <c r="BO311" s="113"/>
      <c r="BP311" s="113"/>
      <c r="BQ311" s="113"/>
      <c r="BR311" s="112"/>
    </row>
    <row r="312" spans="1:70" s="114" customFormat="1" ht="12" customHeight="1">
      <c r="A312" s="177"/>
      <c r="B312" s="177"/>
      <c r="C312" s="177"/>
      <c r="D312" s="187">
        <f>(M312-141)/(35.2-141)*0.1+307.95</f>
        <v>307.9755198487712</v>
      </c>
      <c r="E312" s="184" t="s">
        <v>276</v>
      </c>
      <c r="F312" s="64">
        <f>IF(D312&lt;=303.4,(D312-'[2]Stages'!$C$66)*'[2]Stages'!$H$67+'[2]Stages'!$E$66,IF(D312&lt;=307.2,(D312-'[2]Stages'!$C$67)*'[2]Stages'!$H$68+'[2]Stages'!$E$67,IF(D312&lt;=311.7,(D312-'[2]Stages'!$C$68)*'[2]Stages'!$H$69+'[2]Stages'!$E$68,IF(D312&lt;=318.1,(D312-'[2]Stages'!$C$69)*'[2]Stages'!$H$70+'[2]Stages'!$E$69,IF(D312&lt;=328.3,(D312-'[2]Stages'!$C$70)*'[2]Stages'!$H$71+'[2]Stages'!$E$70,IF(D312&lt;=345.3,(D312-'[2]Stages'!$C$71)*'[2]Stages'!$H$72+'[2]Stages'!$E$71,IF(D312&lt;=359.2,(D312-'[2]Stages'!$C$72)*'[2]Stages'!$H$73+'[2]Stages'!$E$72)))))))</f>
        <v>308.44970069313166</v>
      </c>
      <c r="G312" s="177" t="s">
        <v>513</v>
      </c>
      <c r="H312" s="177" t="s">
        <v>687</v>
      </c>
      <c r="I312" s="177"/>
      <c r="J312" s="177"/>
      <c r="K312" s="177" t="s">
        <v>700</v>
      </c>
      <c r="L312" s="177"/>
      <c r="M312" s="177">
        <v>114</v>
      </c>
      <c r="N312" s="177"/>
      <c r="O312" s="177"/>
      <c r="P312" s="177"/>
      <c r="Q312" s="177" t="s">
        <v>701</v>
      </c>
      <c r="R312" s="177" t="s">
        <v>702</v>
      </c>
      <c r="S312" s="177"/>
      <c r="T312" s="177"/>
      <c r="U312" s="177" t="s">
        <v>703</v>
      </c>
      <c r="V312" s="177"/>
      <c r="W312" s="105" t="s">
        <v>477</v>
      </c>
      <c r="X312" s="177"/>
      <c r="Y312" s="177"/>
      <c r="Z312" s="177"/>
      <c r="AA312" s="177"/>
      <c r="AB312" s="18">
        <v>22.6</v>
      </c>
      <c r="AC312" s="185">
        <v>18.8</v>
      </c>
      <c r="AD312" s="185">
        <v>18.8</v>
      </c>
      <c r="AE312" s="185">
        <v>18.8</v>
      </c>
      <c r="AF312" s="185"/>
      <c r="AG312" s="185">
        <v>18.8</v>
      </c>
      <c r="AH312" s="146">
        <f t="shared" si="4"/>
        <v>18.8</v>
      </c>
      <c r="AI312" s="185"/>
      <c r="AJ312" s="185"/>
      <c r="AK312" s="185"/>
      <c r="AL312" s="185"/>
      <c r="AM312" s="186" t="s">
        <v>704</v>
      </c>
      <c r="AN312" s="177" t="s">
        <v>243</v>
      </c>
      <c r="AO312" s="177">
        <v>285</v>
      </c>
      <c r="AP312" s="177"/>
      <c r="AQ312" s="177">
        <v>307</v>
      </c>
      <c r="AR312" s="177">
        <v>320</v>
      </c>
      <c r="AS312" s="177">
        <v>2010</v>
      </c>
      <c r="AU312" s="177"/>
      <c r="AV312" s="177"/>
      <c r="AW312" s="177" t="s">
        <v>705</v>
      </c>
      <c r="AX312" s="177"/>
      <c r="AY312" s="177"/>
      <c r="AZ312" s="177"/>
      <c r="BA312" s="177"/>
      <c r="BB312" s="177"/>
      <c r="BC312" s="177"/>
      <c r="BD312" s="177"/>
      <c r="BE312" s="177"/>
      <c r="BF312" s="177"/>
      <c r="BG312" s="177"/>
      <c r="BH312" s="177"/>
      <c r="BI312" s="177"/>
      <c r="BJ312" s="177"/>
      <c r="BK312" s="177"/>
      <c r="BL312" s="177"/>
      <c r="BM312" s="177"/>
      <c r="BN312" s="112"/>
      <c r="BO312" s="113"/>
      <c r="BP312" s="113"/>
      <c r="BQ312" s="113"/>
      <c r="BR312" s="112"/>
    </row>
    <row r="313" spans="1:70" s="114" customFormat="1" ht="12" customHeight="1">
      <c r="A313" s="177"/>
      <c r="B313" s="177"/>
      <c r="C313" s="177"/>
      <c r="D313" s="187">
        <f>(M313-141)/(35.2-141)*0.1+307.95</f>
        <v>307.98875236294896</v>
      </c>
      <c r="E313" s="184" t="s">
        <v>276</v>
      </c>
      <c r="F313" s="64">
        <f>IF(D313&lt;=303.4,(D313-'[2]Stages'!$C$66)*'[2]Stages'!$H$67+'[2]Stages'!$E$66,IF(D313&lt;=307.2,(D313-'[2]Stages'!$C$67)*'[2]Stages'!$H$68+'[2]Stages'!$E$67,IF(D313&lt;=311.7,(D313-'[2]Stages'!$C$68)*'[2]Stages'!$H$69+'[2]Stages'!$E$68,IF(D313&lt;=318.1,(D313-'[2]Stages'!$C$69)*'[2]Stages'!$H$70+'[2]Stages'!$E$69,IF(D313&lt;=328.3,(D313-'[2]Stages'!$C$70)*'[2]Stages'!$H$71+'[2]Stages'!$E$70,IF(D313&lt;=345.3,(D313-'[2]Stages'!$C$71)*'[2]Stages'!$H$72+'[2]Stages'!$E$71,IF(D313&lt;=359.2,(D313-'[2]Stages'!$C$72)*'[2]Stages'!$H$73+'[2]Stages'!$E$72)))))))</f>
        <v>308.47460722537284</v>
      </c>
      <c r="G313" s="177" t="s">
        <v>513</v>
      </c>
      <c r="H313" s="177" t="s">
        <v>687</v>
      </c>
      <c r="I313" s="177"/>
      <c r="J313" s="177"/>
      <c r="K313" s="177" t="s">
        <v>700</v>
      </c>
      <c r="L313" s="177"/>
      <c r="M313" s="177">
        <v>100</v>
      </c>
      <c r="N313" s="177"/>
      <c r="O313" s="177"/>
      <c r="P313" s="177"/>
      <c r="Q313" s="177" t="s">
        <v>701</v>
      </c>
      <c r="R313" s="177" t="s">
        <v>702</v>
      </c>
      <c r="S313" s="177"/>
      <c r="T313" s="177"/>
      <c r="U313" s="177" t="s">
        <v>703</v>
      </c>
      <c r="V313" s="177"/>
      <c r="W313" s="105" t="s">
        <v>477</v>
      </c>
      <c r="X313" s="177"/>
      <c r="Y313" s="177"/>
      <c r="Z313" s="177"/>
      <c r="AA313" s="177"/>
      <c r="AB313" s="18">
        <v>22.6</v>
      </c>
      <c r="AC313" s="185">
        <v>19.345</v>
      </c>
      <c r="AD313" s="185">
        <v>19.345</v>
      </c>
      <c r="AE313" s="185">
        <v>19.345</v>
      </c>
      <c r="AF313" s="185"/>
      <c r="AG313" s="185">
        <v>19.345</v>
      </c>
      <c r="AH313" s="146">
        <f t="shared" si="4"/>
        <v>19.345</v>
      </c>
      <c r="AI313" s="185"/>
      <c r="AJ313" s="185"/>
      <c r="AK313" s="185"/>
      <c r="AL313" s="185"/>
      <c r="AM313" s="186" t="s">
        <v>704</v>
      </c>
      <c r="AN313" s="177" t="s">
        <v>243</v>
      </c>
      <c r="AO313" s="177">
        <v>285</v>
      </c>
      <c r="AP313" s="177"/>
      <c r="AQ313" s="177">
        <v>307</v>
      </c>
      <c r="AR313" s="177">
        <v>320</v>
      </c>
      <c r="AS313" s="177">
        <v>2010</v>
      </c>
      <c r="AU313" s="177"/>
      <c r="AV313" s="177"/>
      <c r="AW313" s="177" t="s">
        <v>705</v>
      </c>
      <c r="AX313" s="177"/>
      <c r="AY313" s="177"/>
      <c r="AZ313" s="177"/>
      <c r="BA313" s="177"/>
      <c r="BB313" s="177"/>
      <c r="BC313" s="177"/>
      <c r="BD313" s="177"/>
      <c r="BE313" s="177"/>
      <c r="BF313" s="177"/>
      <c r="BG313" s="177"/>
      <c r="BH313" s="177"/>
      <c r="BI313" s="177"/>
      <c r="BJ313" s="177"/>
      <c r="BK313" s="177"/>
      <c r="BL313" s="177"/>
      <c r="BM313" s="177"/>
      <c r="BN313" s="112"/>
      <c r="BO313" s="113"/>
      <c r="BP313" s="113"/>
      <c r="BQ313" s="113"/>
      <c r="BR313" s="112"/>
    </row>
    <row r="314" spans="1:70" s="114" customFormat="1" ht="12" customHeight="1">
      <c r="A314" s="177"/>
      <c r="B314" s="177"/>
      <c r="C314" s="177"/>
      <c r="D314" s="187">
        <f>(M314-141)/(35.2-141)*0.1+307.95</f>
        <v>307.99300567107747</v>
      </c>
      <c r="E314" s="184" t="s">
        <v>276</v>
      </c>
      <c r="F314" s="64">
        <f>IF(D314&lt;=303.4,(D314-'[2]Stages'!$C$66)*'[2]Stages'!$H$67+'[2]Stages'!$E$66,IF(D314&lt;=307.2,(D314-'[2]Stages'!$C$67)*'[2]Stages'!$H$68+'[2]Stages'!$E$67,IF(D314&lt;=311.7,(D314-'[2]Stages'!$C$68)*'[2]Stages'!$H$69+'[2]Stages'!$E$68,IF(D314&lt;=318.1,(D314-'[2]Stages'!$C$69)*'[2]Stages'!$H$70+'[2]Stages'!$E$69,IF(D314&lt;=328.3,(D314-'[2]Stages'!$C$70)*'[2]Stages'!$H$71+'[2]Stages'!$E$70,IF(D314&lt;=345.3,(D314-'[2]Stages'!$C$71)*'[2]Stages'!$H$72+'[2]Stages'!$E$71,IF(D314&lt;=359.2,(D314-'[2]Stages'!$C$72)*'[2]Stages'!$H$73+'[2]Stages'!$E$72)))))))</f>
        <v>308.4826128964503</v>
      </c>
      <c r="G314" s="177" t="s">
        <v>513</v>
      </c>
      <c r="H314" s="177" t="s">
        <v>687</v>
      </c>
      <c r="I314" s="177"/>
      <c r="J314" s="177"/>
      <c r="K314" s="177" t="s">
        <v>700</v>
      </c>
      <c r="L314" s="177"/>
      <c r="M314" s="177">
        <v>95.5</v>
      </c>
      <c r="N314" s="177"/>
      <c r="O314" s="177"/>
      <c r="P314" s="177"/>
      <c r="Q314" s="177" t="s">
        <v>701</v>
      </c>
      <c r="R314" s="177" t="s">
        <v>702</v>
      </c>
      <c r="S314" s="177"/>
      <c r="T314" s="177"/>
      <c r="U314" s="177" t="s">
        <v>703</v>
      </c>
      <c r="V314" s="177"/>
      <c r="W314" s="105" t="s">
        <v>477</v>
      </c>
      <c r="X314" s="177"/>
      <c r="Y314" s="177"/>
      <c r="Z314" s="177"/>
      <c r="AA314" s="177"/>
      <c r="AB314" s="18">
        <v>22.6</v>
      </c>
      <c r="AC314" s="185">
        <v>19.2</v>
      </c>
      <c r="AD314" s="185">
        <v>19.2</v>
      </c>
      <c r="AE314" s="185">
        <v>19.2</v>
      </c>
      <c r="AF314" s="185"/>
      <c r="AG314" s="185">
        <v>19.2</v>
      </c>
      <c r="AH314" s="146">
        <f t="shared" si="4"/>
        <v>19.2</v>
      </c>
      <c r="AI314" s="185"/>
      <c r="AJ314" s="185"/>
      <c r="AK314" s="185"/>
      <c r="AL314" s="185"/>
      <c r="AM314" s="186" t="s">
        <v>704</v>
      </c>
      <c r="AN314" s="177" t="s">
        <v>243</v>
      </c>
      <c r="AO314" s="177">
        <v>285</v>
      </c>
      <c r="AP314" s="177"/>
      <c r="AQ314" s="177">
        <v>307</v>
      </c>
      <c r="AR314" s="177">
        <v>320</v>
      </c>
      <c r="AS314" s="177">
        <v>2010</v>
      </c>
      <c r="AU314" s="177"/>
      <c r="AV314" s="177"/>
      <c r="AW314" s="177" t="s">
        <v>705</v>
      </c>
      <c r="AX314" s="177"/>
      <c r="AY314" s="177"/>
      <c r="AZ314" s="177"/>
      <c r="BA314" s="177"/>
      <c r="BB314" s="177"/>
      <c r="BC314" s="177"/>
      <c r="BD314" s="177"/>
      <c r="BE314" s="177"/>
      <c r="BF314" s="177"/>
      <c r="BG314" s="177"/>
      <c r="BH314" s="177"/>
      <c r="BI314" s="177"/>
      <c r="BJ314" s="177"/>
      <c r="BK314" s="177"/>
      <c r="BL314" s="177"/>
      <c r="BM314" s="177"/>
      <c r="BN314" s="112"/>
      <c r="BO314" s="113"/>
      <c r="BP314" s="113"/>
      <c r="BQ314" s="113"/>
      <c r="BR314" s="112"/>
    </row>
    <row r="315" spans="1:70" s="114" customFormat="1" ht="12" customHeight="1">
      <c r="A315" s="177"/>
      <c r="B315" s="177"/>
      <c r="C315" s="177"/>
      <c r="D315" s="187">
        <v>308</v>
      </c>
      <c r="E315" s="184" t="s">
        <v>276</v>
      </c>
      <c r="F315" s="64">
        <f>IF(D315&lt;=303.4,(D315-'[2]Stages'!$C$66)*'[2]Stages'!$H$67+'[2]Stages'!$E$66,IF(D315&lt;=307.2,(D315-'[2]Stages'!$C$67)*'[2]Stages'!$H$68+'[2]Stages'!$E$67,IF(D315&lt;=311.7,(D315-'[2]Stages'!$C$68)*'[2]Stages'!$H$69+'[2]Stages'!$E$68,IF(D315&lt;=318.1,(D315-'[2]Stages'!$C$69)*'[2]Stages'!$H$70+'[2]Stages'!$E$69,IF(D315&lt;=328.3,(D315-'[2]Stages'!$C$70)*'[2]Stages'!$H$71+'[2]Stages'!$E$70,IF(D315&lt;=345.3,(D315-'[2]Stages'!$C$71)*'[2]Stages'!$H$72+'[2]Stages'!$E$71,IF(D315&lt;=359.2,(D315-'[2]Stages'!$C$72)*'[2]Stages'!$H$73+'[2]Stages'!$E$72)))))))</f>
        <v>308.4957777777778</v>
      </c>
      <c r="G315" s="177" t="s">
        <v>513</v>
      </c>
      <c r="H315" s="177" t="s">
        <v>687</v>
      </c>
      <c r="I315" s="177"/>
      <c r="J315" s="177"/>
      <c r="K315" s="177" t="s">
        <v>700</v>
      </c>
      <c r="L315" s="177"/>
      <c r="M315" s="177">
        <v>32.5</v>
      </c>
      <c r="N315" s="177"/>
      <c r="O315" s="177"/>
      <c r="P315" s="177"/>
      <c r="Q315" s="177" t="s">
        <v>701</v>
      </c>
      <c r="R315" s="177" t="s">
        <v>702</v>
      </c>
      <c r="S315" s="177"/>
      <c r="T315" s="177"/>
      <c r="U315" s="177" t="s">
        <v>706</v>
      </c>
      <c r="V315" s="177"/>
      <c r="W315" s="105" t="s">
        <v>477</v>
      </c>
      <c r="X315" s="177"/>
      <c r="Y315" s="177"/>
      <c r="Z315" s="177"/>
      <c r="AA315" s="177"/>
      <c r="AB315" s="18">
        <v>22.6</v>
      </c>
      <c r="AC315" s="185">
        <v>18.93</v>
      </c>
      <c r="AD315" s="185">
        <v>18.93</v>
      </c>
      <c r="AE315" s="185">
        <v>18.93</v>
      </c>
      <c r="AF315" s="185"/>
      <c r="AG315" s="185">
        <v>18.93</v>
      </c>
      <c r="AH315" s="146">
        <f t="shared" si="4"/>
        <v>18.93</v>
      </c>
      <c r="AI315" s="185"/>
      <c r="AJ315" s="185"/>
      <c r="AK315" s="185"/>
      <c r="AL315" s="185"/>
      <c r="AM315" s="186" t="s">
        <v>704</v>
      </c>
      <c r="AN315" s="177" t="s">
        <v>243</v>
      </c>
      <c r="AO315" s="177">
        <v>285</v>
      </c>
      <c r="AP315" s="177"/>
      <c r="AQ315" s="177">
        <v>307</v>
      </c>
      <c r="AR315" s="177">
        <v>320</v>
      </c>
      <c r="AS315" s="177">
        <v>2010</v>
      </c>
      <c r="AU315" s="177"/>
      <c r="AV315" s="177"/>
      <c r="AW315" s="177" t="s">
        <v>705</v>
      </c>
      <c r="AX315" s="177"/>
      <c r="AY315" s="177"/>
      <c r="AZ315" s="177"/>
      <c r="BA315" s="177"/>
      <c r="BB315" s="177"/>
      <c r="BC315" s="177"/>
      <c r="BD315" s="177"/>
      <c r="BE315" s="177"/>
      <c r="BF315" s="177"/>
      <c r="BG315" s="177"/>
      <c r="BH315" s="101"/>
      <c r="BI315" s="108"/>
      <c r="BJ315" s="101"/>
      <c r="BK315" s="177"/>
      <c r="BL315" s="177"/>
      <c r="BM315" s="177"/>
      <c r="BN315" s="112"/>
      <c r="BO315" s="113"/>
      <c r="BP315" s="113"/>
      <c r="BQ315" s="113"/>
      <c r="BR315" s="112"/>
    </row>
    <row r="316" spans="1:70" s="114" customFormat="1" ht="12" customHeight="1">
      <c r="A316" s="177"/>
      <c r="B316" s="177"/>
      <c r="C316" s="177"/>
      <c r="D316" s="187">
        <v>308</v>
      </c>
      <c r="E316" s="184" t="s">
        <v>276</v>
      </c>
      <c r="F316" s="64">
        <f>IF(D316&lt;=303.4,(D316-'[2]Stages'!$C$66)*'[2]Stages'!$H$67+'[2]Stages'!$E$66,IF(D316&lt;=307.2,(D316-'[2]Stages'!$C$67)*'[2]Stages'!$H$68+'[2]Stages'!$E$67,IF(D316&lt;=311.7,(D316-'[2]Stages'!$C$68)*'[2]Stages'!$H$69+'[2]Stages'!$E$68,IF(D316&lt;=318.1,(D316-'[2]Stages'!$C$69)*'[2]Stages'!$H$70+'[2]Stages'!$E$69,IF(D316&lt;=328.3,(D316-'[2]Stages'!$C$70)*'[2]Stages'!$H$71+'[2]Stages'!$E$70,IF(D316&lt;=345.3,(D316-'[2]Stages'!$C$71)*'[2]Stages'!$H$72+'[2]Stages'!$E$71,IF(D316&lt;=359.2,(D316-'[2]Stages'!$C$72)*'[2]Stages'!$H$73+'[2]Stages'!$E$72)))))))</f>
        <v>308.4957777777778</v>
      </c>
      <c r="G316" s="177" t="s">
        <v>513</v>
      </c>
      <c r="H316" s="177" t="s">
        <v>687</v>
      </c>
      <c r="I316" s="177"/>
      <c r="J316" s="177"/>
      <c r="K316" s="177" t="s">
        <v>700</v>
      </c>
      <c r="L316" s="177"/>
      <c r="M316" s="177">
        <v>58</v>
      </c>
      <c r="N316" s="177"/>
      <c r="O316" s="177"/>
      <c r="P316" s="177"/>
      <c r="Q316" s="177" t="s">
        <v>701</v>
      </c>
      <c r="R316" s="177" t="s">
        <v>702</v>
      </c>
      <c r="S316" s="177"/>
      <c r="T316" s="177"/>
      <c r="U316" s="177" t="s">
        <v>706</v>
      </c>
      <c r="V316" s="177"/>
      <c r="W316" s="105" t="s">
        <v>477</v>
      </c>
      <c r="X316" s="177"/>
      <c r="Y316" s="177"/>
      <c r="Z316" s="177"/>
      <c r="AA316" s="177"/>
      <c r="AB316" s="18">
        <v>22.6</v>
      </c>
      <c r="AC316" s="185">
        <v>18.95</v>
      </c>
      <c r="AD316" s="185">
        <v>18.95</v>
      </c>
      <c r="AE316" s="185">
        <v>18.95</v>
      </c>
      <c r="AF316" s="185"/>
      <c r="AG316" s="185">
        <v>18.95</v>
      </c>
      <c r="AH316" s="146">
        <f t="shared" si="4"/>
        <v>18.95</v>
      </c>
      <c r="AI316" s="185"/>
      <c r="AJ316" s="185"/>
      <c r="AK316" s="185"/>
      <c r="AL316" s="185"/>
      <c r="AM316" s="186" t="s">
        <v>704</v>
      </c>
      <c r="AN316" s="177" t="s">
        <v>243</v>
      </c>
      <c r="AO316" s="177">
        <v>285</v>
      </c>
      <c r="AP316" s="177"/>
      <c r="AQ316" s="177">
        <v>307</v>
      </c>
      <c r="AR316" s="177">
        <v>320</v>
      </c>
      <c r="AS316" s="177">
        <v>2010</v>
      </c>
      <c r="AU316" s="177"/>
      <c r="AV316" s="177"/>
      <c r="AW316" s="177" t="s">
        <v>705</v>
      </c>
      <c r="AX316" s="177"/>
      <c r="AY316" s="177"/>
      <c r="AZ316" s="177"/>
      <c r="BA316" s="177"/>
      <c r="BB316" s="177"/>
      <c r="BC316" s="177"/>
      <c r="BD316" s="177"/>
      <c r="BE316" s="177"/>
      <c r="BF316" s="177"/>
      <c r="BG316" s="177"/>
      <c r="BH316" s="177"/>
      <c r="BI316" s="177"/>
      <c r="BJ316" s="177"/>
      <c r="BK316" s="108"/>
      <c r="BN316" s="112"/>
      <c r="BO316" s="113"/>
      <c r="BP316" s="113"/>
      <c r="BQ316" s="113"/>
      <c r="BR316" s="112"/>
    </row>
    <row r="317" spans="1:70" s="114" customFormat="1" ht="12" customHeight="1">
      <c r="A317" s="177"/>
      <c r="B317" s="177"/>
      <c r="C317" s="177"/>
      <c r="D317" s="187">
        <v>308</v>
      </c>
      <c r="E317" s="184" t="s">
        <v>276</v>
      </c>
      <c r="F317" s="64">
        <f>IF(D317&lt;=303.4,(D317-'[2]Stages'!$C$66)*'[2]Stages'!$H$67+'[2]Stages'!$E$66,IF(D317&lt;=307.2,(D317-'[2]Stages'!$C$67)*'[2]Stages'!$H$68+'[2]Stages'!$E$67,IF(D317&lt;=311.7,(D317-'[2]Stages'!$C$68)*'[2]Stages'!$H$69+'[2]Stages'!$E$68,IF(D317&lt;=318.1,(D317-'[2]Stages'!$C$69)*'[2]Stages'!$H$70+'[2]Stages'!$E$69,IF(D317&lt;=328.3,(D317-'[2]Stages'!$C$70)*'[2]Stages'!$H$71+'[2]Stages'!$E$70,IF(D317&lt;=345.3,(D317-'[2]Stages'!$C$71)*'[2]Stages'!$H$72+'[2]Stages'!$E$71,IF(D317&lt;=359.2,(D317-'[2]Stages'!$C$72)*'[2]Stages'!$H$73+'[2]Stages'!$E$72)))))))</f>
        <v>308.4957777777778</v>
      </c>
      <c r="G317" s="177" t="s">
        <v>513</v>
      </c>
      <c r="H317" s="177" t="s">
        <v>687</v>
      </c>
      <c r="I317" s="177"/>
      <c r="J317" s="177"/>
      <c r="K317" s="177" t="s">
        <v>700</v>
      </c>
      <c r="L317" s="177"/>
      <c r="M317" s="177">
        <v>34</v>
      </c>
      <c r="N317" s="177"/>
      <c r="O317" s="177"/>
      <c r="P317" s="177"/>
      <c r="Q317" s="177" t="s">
        <v>701</v>
      </c>
      <c r="R317" s="177" t="s">
        <v>702</v>
      </c>
      <c r="S317" s="177"/>
      <c r="T317" s="177"/>
      <c r="U317" s="177" t="s">
        <v>706</v>
      </c>
      <c r="V317" s="177"/>
      <c r="W317" s="105" t="s">
        <v>477</v>
      </c>
      <c r="X317" s="177"/>
      <c r="Y317" s="177"/>
      <c r="Z317" s="177"/>
      <c r="AA317" s="177"/>
      <c r="AB317" s="18">
        <v>22.6</v>
      </c>
      <c r="AC317" s="185">
        <v>19.38</v>
      </c>
      <c r="AD317" s="185">
        <v>19.38</v>
      </c>
      <c r="AE317" s="185">
        <v>19.38</v>
      </c>
      <c r="AF317" s="185"/>
      <c r="AG317" s="185">
        <v>19.38</v>
      </c>
      <c r="AH317" s="146">
        <f t="shared" si="4"/>
        <v>19.38</v>
      </c>
      <c r="AI317" s="185"/>
      <c r="AJ317" s="185"/>
      <c r="AK317" s="185"/>
      <c r="AL317" s="185"/>
      <c r="AM317" s="186" t="s">
        <v>704</v>
      </c>
      <c r="AN317" s="177" t="s">
        <v>243</v>
      </c>
      <c r="AO317" s="177">
        <v>285</v>
      </c>
      <c r="AP317" s="177"/>
      <c r="AQ317" s="177">
        <v>307</v>
      </c>
      <c r="AR317" s="177">
        <v>320</v>
      </c>
      <c r="AS317" s="177">
        <v>2010</v>
      </c>
      <c r="AU317" s="177"/>
      <c r="AV317" s="177"/>
      <c r="AW317" s="177" t="s">
        <v>705</v>
      </c>
      <c r="AX317" s="177"/>
      <c r="AY317" s="177"/>
      <c r="AZ317" s="177"/>
      <c r="BA317" s="177"/>
      <c r="BB317" s="177"/>
      <c r="BC317" s="177"/>
      <c r="BD317" s="177"/>
      <c r="BE317" s="177"/>
      <c r="BF317" s="177"/>
      <c r="BG317" s="177"/>
      <c r="BH317" s="177"/>
      <c r="BI317" s="177"/>
      <c r="BJ317" s="177"/>
      <c r="BK317" s="177"/>
      <c r="BL317" s="177"/>
      <c r="BM317" s="177"/>
      <c r="BN317" s="112"/>
      <c r="BO317" s="113"/>
      <c r="BP317" s="113"/>
      <c r="BQ317" s="113"/>
      <c r="BR317" s="112"/>
    </row>
    <row r="318" spans="1:70" s="114" customFormat="1" ht="12" customHeight="1">
      <c r="A318" s="177"/>
      <c r="B318" s="177"/>
      <c r="C318" s="177"/>
      <c r="D318" s="187">
        <v>308</v>
      </c>
      <c r="E318" s="184" t="s">
        <v>276</v>
      </c>
      <c r="F318" s="64">
        <f>IF(D318&lt;=303.4,(D318-'[2]Stages'!$C$66)*'[2]Stages'!$H$67+'[2]Stages'!$E$66,IF(D318&lt;=307.2,(D318-'[2]Stages'!$C$67)*'[2]Stages'!$H$68+'[2]Stages'!$E$67,IF(D318&lt;=311.7,(D318-'[2]Stages'!$C$68)*'[2]Stages'!$H$69+'[2]Stages'!$E$68,IF(D318&lt;=318.1,(D318-'[2]Stages'!$C$69)*'[2]Stages'!$H$70+'[2]Stages'!$E$69,IF(D318&lt;=328.3,(D318-'[2]Stages'!$C$70)*'[2]Stages'!$H$71+'[2]Stages'!$E$70,IF(D318&lt;=345.3,(D318-'[2]Stages'!$C$71)*'[2]Stages'!$H$72+'[2]Stages'!$E$71,IF(D318&lt;=359.2,(D318-'[2]Stages'!$C$72)*'[2]Stages'!$H$73+'[2]Stages'!$E$72)))))))</f>
        <v>308.4957777777778</v>
      </c>
      <c r="G318" s="177" t="s">
        <v>513</v>
      </c>
      <c r="H318" s="177" t="s">
        <v>687</v>
      </c>
      <c r="I318" s="177"/>
      <c r="J318" s="177"/>
      <c r="K318" s="177" t="s">
        <v>700</v>
      </c>
      <c r="L318" s="177"/>
      <c r="M318" s="177">
        <v>89</v>
      </c>
      <c r="N318" s="177"/>
      <c r="O318" s="177"/>
      <c r="P318" s="177"/>
      <c r="Q318" s="177" t="s">
        <v>701</v>
      </c>
      <c r="R318" s="177" t="s">
        <v>702</v>
      </c>
      <c r="S318" s="177"/>
      <c r="T318" s="177"/>
      <c r="U318" s="177" t="s">
        <v>703</v>
      </c>
      <c r="V318" s="177"/>
      <c r="W318" s="105" t="s">
        <v>477</v>
      </c>
      <c r="X318" s="177"/>
      <c r="Y318" s="177"/>
      <c r="Z318" s="177"/>
      <c r="AA318" s="177"/>
      <c r="AB318" s="18">
        <v>22.6</v>
      </c>
      <c r="AC318" s="185">
        <v>19.49</v>
      </c>
      <c r="AD318" s="185">
        <v>19.49</v>
      </c>
      <c r="AE318" s="185">
        <v>19.49</v>
      </c>
      <c r="AF318" s="185"/>
      <c r="AG318" s="185">
        <v>19.49</v>
      </c>
      <c r="AH318" s="146">
        <f t="shared" si="4"/>
        <v>19.49</v>
      </c>
      <c r="AI318" s="185"/>
      <c r="AJ318" s="185"/>
      <c r="AK318" s="185"/>
      <c r="AL318" s="185"/>
      <c r="AM318" s="186" t="s">
        <v>704</v>
      </c>
      <c r="AN318" s="177" t="s">
        <v>243</v>
      </c>
      <c r="AO318" s="177">
        <v>285</v>
      </c>
      <c r="AP318" s="177"/>
      <c r="AQ318" s="177">
        <v>307</v>
      </c>
      <c r="AR318" s="177">
        <v>320</v>
      </c>
      <c r="AS318" s="177">
        <v>2010</v>
      </c>
      <c r="AU318" s="177"/>
      <c r="AV318" s="177"/>
      <c r="AW318" s="177" t="s">
        <v>705</v>
      </c>
      <c r="AX318" s="177"/>
      <c r="AY318" s="177"/>
      <c r="AZ318" s="177"/>
      <c r="BA318" s="177"/>
      <c r="BB318" s="177"/>
      <c r="BC318" s="177"/>
      <c r="BD318" s="177"/>
      <c r="BE318" s="177"/>
      <c r="BF318" s="177"/>
      <c r="BG318" s="177"/>
      <c r="BH318" s="177"/>
      <c r="BI318" s="177"/>
      <c r="BJ318" s="177"/>
      <c r="BK318" s="177"/>
      <c r="BL318" s="177"/>
      <c r="BM318" s="177"/>
      <c r="BN318" s="112"/>
      <c r="BO318" s="113"/>
      <c r="BP318" s="113"/>
      <c r="BQ318" s="113"/>
      <c r="BR318" s="112"/>
    </row>
    <row r="319" spans="1:70" s="114" customFormat="1" ht="12" customHeight="1">
      <c r="A319" s="177"/>
      <c r="B319" s="177"/>
      <c r="C319" s="177"/>
      <c r="D319" s="187">
        <v>308</v>
      </c>
      <c r="E319" s="184" t="s">
        <v>276</v>
      </c>
      <c r="F319" s="64">
        <f>IF(D319&lt;=303.4,(D319-'[2]Stages'!$C$66)*'[2]Stages'!$H$67+'[2]Stages'!$E$66,IF(D319&lt;=307.2,(D319-'[2]Stages'!$C$67)*'[2]Stages'!$H$68+'[2]Stages'!$E$67,IF(D319&lt;=311.7,(D319-'[2]Stages'!$C$68)*'[2]Stages'!$H$69+'[2]Stages'!$E$68,IF(D319&lt;=318.1,(D319-'[2]Stages'!$C$69)*'[2]Stages'!$H$70+'[2]Stages'!$E$69,IF(D319&lt;=328.3,(D319-'[2]Stages'!$C$70)*'[2]Stages'!$H$71+'[2]Stages'!$E$70,IF(D319&lt;=345.3,(D319-'[2]Stages'!$C$71)*'[2]Stages'!$H$72+'[2]Stages'!$E$71,IF(D319&lt;=359.2,(D319-'[2]Stages'!$C$72)*'[2]Stages'!$H$73+'[2]Stages'!$E$72)))))))</f>
        <v>308.4957777777778</v>
      </c>
      <c r="G319" s="177" t="s">
        <v>513</v>
      </c>
      <c r="H319" s="177" t="s">
        <v>687</v>
      </c>
      <c r="I319" s="177"/>
      <c r="J319" s="177"/>
      <c r="K319" s="177" t="s">
        <v>700</v>
      </c>
      <c r="L319" s="177"/>
      <c r="M319" s="177">
        <v>35</v>
      </c>
      <c r="N319" s="177"/>
      <c r="O319" s="177"/>
      <c r="P319" s="177"/>
      <c r="Q319" s="177" t="s">
        <v>701</v>
      </c>
      <c r="R319" s="177" t="s">
        <v>702</v>
      </c>
      <c r="S319" s="177"/>
      <c r="T319" s="177"/>
      <c r="U319" s="177" t="s">
        <v>706</v>
      </c>
      <c r="V319" s="177"/>
      <c r="W319" s="105" t="s">
        <v>477</v>
      </c>
      <c r="X319" s="177"/>
      <c r="Y319" s="177"/>
      <c r="Z319" s="177"/>
      <c r="AA319" s="177"/>
      <c r="AB319" s="18">
        <v>22.6</v>
      </c>
      <c r="AC319" s="185">
        <v>19.88</v>
      </c>
      <c r="AD319" s="185">
        <v>19.88</v>
      </c>
      <c r="AE319" s="185">
        <v>19.88</v>
      </c>
      <c r="AF319" s="185"/>
      <c r="AG319" s="185">
        <v>19.88</v>
      </c>
      <c r="AH319" s="146">
        <f t="shared" si="4"/>
        <v>19.88</v>
      </c>
      <c r="AI319" s="185"/>
      <c r="AJ319" s="185"/>
      <c r="AK319" s="185"/>
      <c r="AL319" s="185"/>
      <c r="AM319" s="186" t="s">
        <v>704</v>
      </c>
      <c r="AN319" s="177" t="s">
        <v>243</v>
      </c>
      <c r="AO319" s="177">
        <v>285</v>
      </c>
      <c r="AP319" s="177"/>
      <c r="AQ319" s="177">
        <v>307</v>
      </c>
      <c r="AR319" s="177">
        <v>320</v>
      </c>
      <c r="AS319" s="177">
        <v>2010</v>
      </c>
      <c r="AU319" s="177"/>
      <c r="AV319" s="177"/>
      <c r="AW319" s="177" t="s">
        <v>705</v>
      </c>
      <c r="AX319" s="177"/>
      <c r="AY319" s="177"/>
      <c r="AZ319" s="177"/>
      <c r="BA319" s="177"/>
      <c r="BB319" s="177"/>
      <c r="BC319" s="177"/>
      <c r="BD319" s="177"/>
      <c r="BE319" s="177"/>
      <c r="BF319" s="177"/>
      <c r="BG319" s="177"/>
      <c r="BH319" s="177"/>
      <c r="BI319" s="177"/>
      <c r="BJ319" s="177"/>
      <c r="BK319" s="177"/>
      <c r="BL319" s="177"/>
      <c r="BM319" s="177"/>
      <c r="BN319" s="112"/>
      <c r="BO319" s="113"/>
      <c r="BP319" s="113"/>
      <c r="BQ319" s="113"/>
      <c r="BR319" s="112"/>
    </row>
    <row r="320" spans="1:70" s="114" customFormat="1" ht="12" customHeight="1">
      <c r="A320" s="123" t="s">
        <v>707</v>
      </c>
      <c r="B320" s="116"/>
      <c r="D320" s="124">
        <v>308</v>
      </c>
      <c r="E320" s="125" t="s">
        <v>276</v>
      </c>
      <c r="F320" s="64">
        <f>IF(D320&lt;=303.4,(D320-'[2]Stages'!$C$66)*'[2]Stages'!$H$67+'[2]Stages'!$E$66,IF(D320&lt;=307.2,(D320-'[2]Stages'!$C$67)*'[2]Stages'!$H$68+'[2]Stages'!$E$67,IF(D320&lt;=311.7,(D320-'[2]Stages'!$C$68)*'[2]Stages'!$H$69+'[2]Stages'!$E$68,IF(D320&lt;=318.1,(D320-'[2]Stages'!$C$69)*'[2]Stages'!$H$70+'[2]Stages'!$E$69,IF(D320&lt;=328.3,(D320-'[2]Stages'!$C$70)*'[2]Stages'!$H$71+'[2]Stages'!$E$70,IF(D320&lt;=345.3,(D320-'[2]Stages'!$C$71)*'[2]Stages'!$H$72+'[2]Stages'!$E$71,IF(D320&lt;=359.2,(D320-'[2]Stages'!$C$72)*'[2]Stages'!$H$73+'[2]Stages'!$E$72)))))))</f>
        <v>308.4957777777778</v>
      </c>
      <c r="G320" s="114" t="s">
        <v>513</v>
      </c>
      <c r="H320" s="114" t="s">
        <v>687</v>
      </c>
      <c r="K320" s="114" t="s">
        <v>708</v>
      </c>
      <c r="L320" s="114" t="s">
        <v>709</v>
      </c>
      <c r="Q320" s="114" t="s">
        <v>517</v>
      </c>
      <c r="R320" s="114" t="s">
        <v>710</v>
      </c>
      <c r="V320" s="165"/>
      <c r="AB320" s="18">
        <v>22.4</v>
      </c>
      <c r="AC320" s="165">
        <v>20.3</v>
      </c>
      <c r="AD320" s="165"/>
      <c r="AE320" s="165">
        <v>20.3</v>
      </c>
      <c r="AF320" s="165"/>
      <c r="AG320" s="165">
        <v>20.3</v>
      </c>
      <c r="AH320" s="146">
        <f t="shared" si="4"/>
        <v>20.500000000000004</v>
      </c>
      <c r="AI320" s="165"/>
      <c r="AJ320" s="165"/>
      <c r="AM320" s="114" t="s">
        <v>519</v>
      </c>
      <c r="AN320" s="114" t="s">
        <v>212</v>
      </c>
      <c r="AO320" s="116">
        <v>34</v>
      </c>
      <c r="AP320" s="114">
        <v>4</v>
      </c>
      <c r="AQ320" s="116">
        <v>277</v>
      </c>
      <c r="AR320" s="116">
        <v>280</v>
      </c>
      <c r="AS320" s="116">
        <v>2006</v>
      </c>
      <c r="AW320" s="114" t="s">
        <v>520</v>
      </c>
      <c r="AX320" s="117">
        <v>304.9</v>
      </c>
      <c r="AY320" s="167">
        <v>20</v>
      </c>
      <c r="AZ320" s="168"/>
      <c r="BA320" s="115"/>
      <c r="BB320" s="115"/>
      <c r="BC320" s="127"/>
      <c r="BE320" s="177"/>
      <c r="BF320" s="177"/>
      <c r="BG320" s="177"/>
      <c r="BH320" s="177"/>
      <c r="BI320" s="177"/>
      <c r="BJ320" s="177"/>
      <c r="BK320" s="112"/>
      <c r="BL320" s="113"/>
      <c r="BM320" s="113"/>
      <c r="BN320" s="113"/>
      <c r="BO320" s="113"/>
      <c r="BP320" s="101"/>
      <c r="BQ320" s="101"/>
      <c r="BR320" s="155"/>
    </row>
    <row r="321" spans="1:70" s="114" customFormat="1" ht="12" customHeight="1">
      <c r="A321" s="177"/>
      <c r="B321" s="177"/>
      <c r="C321" s="177"/>
      <c r="D321" s="187">
        <v>308</v>
      </c>
      <c r="E321" s="184" t="s">
        <v>276</v>
      </c>
      <c r="F321" s="64">
        <f>IF(D321&lt;=303.4,(D321-'[2]Stages'!$C$66)*'[2]Stages'!$H$67+'[2]Stages'!$E$66,IF(D321&lt;=307.2,(D321-'[2]Stages'!$C$67)*'[2]Stages'!$H$68+'[2]Stages'!$E$67,IF(D321&lt;=311.7,(D321-'[2]Stages'!$C$68)*'[2]Stages'!$H$69+'[2]Stages'!$E$68,IF(D321&lt;=318.1,(D321-'[2]Stages'!$C$69)*'[2]Stages'!$H$70+'[2]Stages'!$E$69,IF(D321&lt;=328.3,(D321-'[2]Stages'!$C$70)*'[2]Stages'!$H$71+'[2]Stages'!$E$70,IF(D321&lt;=345.3,(D321-'[2]Stages'!$C$71)*'[2]Stages'!$H$72+'[2]Stages'!$E$71,IF(D321&lt;=359.2,(D321-'[2]Stages'!$C$72)*'[2]Stages'!$H$73+'[2]Stages'!$E$72)))))))</f>
        <v>308.4957777777778</v>
      </c>
      <c r="G321" s="177" t="s">
        <v>513</v>
      </c>
      <c r="H321" s="177" t="s">
        <v>687</v>
      </c>
      <c r="I321" s="177"/>
      <c r="J321" s="177"/>
      <c r="K321" s="177" t="s">
        <v>700</v>
      </c>
      <c r="L321" s="177"/>
      <c r="M321" s="177">
        <v>60.5</v>
      </c>
      <c r="N321" s="177"/>
      <c r="O321" s="177"/>
      <c r="P321" s="177"/>
      <c r="Q321" s="177" t="s">
        <v>701</v>
      </c>
      <c r="R321" s="177" t="s">
        <v>702</v>
      </c>
      <c r="S321" s="177"/>
      <c r="T321" s="177"/>
      <c r="U321" s="177" t="s">
        <v>706</v>
      </c>
      <c r="V321" s="177"/>
      <c r="W321" s="105" t="s">
        <v>477</v>
      </c>
      <c r="X321" s="177"/>
      <c r="Y321" s="177"/>
      <c r="Z321" s="177"/>
      <c r="AA321" s="177"/>
      <c r="AB321" s="18">
        <v>22.6</v>
      </c>
      <c r="AC321" s="185">
        <v>21.03</v>
      </c>
      <c r="AD321" s="185">
        <v>21.03</v>
      </c>
      <c r="AE321" s="185">
        <v>21.03</v>
      </c>
      <c r="AF321" s="185"/>
      <c r="AG321" s="185">
        <v>21.03</v>
      </c>
      <c r="AH321" s="146">
        <f t="shared" si="4"/>
        <v>21.03</v>
      </c>
      <c r="AI321" s="185"/>
      <c r="AJ321" s="185"/>
      <c r="AK321" s="185"/>
      <c r="AL321" s="185"/>
      <c r="AM321" s="186" t="s">
        <v>704</v>
      </c>
      <c r="AN321" s="177" t="s">
        <v>243</v>
      </c>
      <c r="AO321" s="177">
        <v>285</v>
      </c>
      <c r="AP321" s="177"/>
      <c r="AQ321" s="177">
        <v>307</v>
      </c>
      <c r="AR321" s="177">
        <v>320</v>
      </c>
      <c r="AS321" s="177">
        <v>2010</v>
      </c>
      <c r="AU321" s="177"/>
      <c r="AV321" s="177"/>
      <c r="AW321" s="177" t="s">
        <v>705</v>
      </c>
      <c r="AX321" s="177"/>
      <c r="AY321" s="177"/>
      <c r="AZ321" s="177"/>
      <c r="BA321" s="177"/>
      <c r="BB321" s="177"/>
      <c r="BC321" s="177"/>
      <c r="BD321" s="177"/>
      <c r="BE321" s="177"/>
      <c r="BF321" s="177"/>
      <c r="BG321" s="177"/>
      <c r="BH321" s="101"/>
      <c r="BI321" s="108"/>
      <c r="BJ321" s="101"/>
      <c r="BK321" s="177"/>
      <c r="BL321" s="177"/>
      <c r="BM321" s="177"/>
      <c r="BN321" s="112"/>
      <c r="BO321" s="113"/>
      <c r="BP321" s="113"/>
      <c r="BQ321" s="113"/>
      <c r="BR321" s="112"/>
    </row>
    <row r="322" spans="1:70" s="114" customFormat="1" ht="12" customHeight="1">
      <c r="A322" s="177"/>
      <c r="B322" s="177"/>
      <c r="C322" s="177"/>
      <c r="D322" s="187">
        <v>308</v>
      </c>
      <c r="E322" s="184" t="s">
        <v>276</v>
      </c>
      <c r="F322" s="64">
        <f>IF(D322&lt;=303.4,(D322-'[2]Stages'!$C$66)*'[2]Stages'!$H$67+'[2]Stages'!$E$66,IF(D322&lt;=307.2,(D322-'[2]Stages'!$C$67)*'[2]Stages'!$H$68+'[2]Stages'!$E$67,IF(D322&lt;=311.7,(D322-'[2]Stages'!$C$68)*'[2]Stages'!$H$69+'[2]Stages'!$E$68,IF(D322&lt;=318.1,(D322-'[2]Stages'!$C$69)*'[2]Stages'!$H$70+'[2]Stages'!$E$69,IF(D322&lt;=328.3,(D322-'[2]Stages'!$C$70)*'[2]Stages'!$H$71+'[2]Stages'!$E$70,IF(D322&lt;=345.3,(D322-'[2]Stages'!$C$71)*'[2]Stages'!$H$72+'[2]Stages'!$E$71,IF(D322&lt;=359.2,(D322-'[2]Stages'!$C$72)*'[2]Stages'!$H$73+'[2]Stages'!$E$72)))))))</f>
        <v>308.4957777777778</v>
      </c>
      <c r="G322" s="177" t="s">
        <v>513</v>
      </c>
      <c r="H322" s="177" t="s">
        <v>687</v>
      </c>
      <c r="I322" s="177"/>
      <c r="J322" s="177"/>
      <c r="K322" s="177" t="s">
        <v>700</v>
      </c>
      <c r="L322" s="177"/>
      <c r="M322" s="177">
        <v>63</v>
      </c>
      <c r="N322" s="177"/>
      <c r="O322" s="177"/>
      <c r="P322" s="177"/>
      <c r="Q322" s="177" t="s">
        <v>701</v>
      </c>
      <c r="R322" s="177" t="s">
        <v>702</v>
      </c>
      <c r="S322" s="177"/>
      <c r="T322" s="177"/>
      <c r="U322" s="177" t="s">
        <v>706</v>
      </c>
      <c r="V322" s="177"/>
      <c r="W322" s="105" t="s">
        <v>477</v>
      </c>
      <c r="X322" s="177"/>
      <c r="Y322" s="177"/>
      <c r="Z322" s="177"/>
      <c r="AA322" s="177"/>
      <c r="AB322" s="18">
        <v>22.6</v>
      </c>
      <c r="AC322" s="185">
        <v>22.86</v>
      </c>
      <c r="AD322" s="185">
        <v>22.86</v>
      </c>
      <c r="AE322" s="185">
        <v>22.86</v>
      </c>
      <c r="AF322" s="185"/>
      <c r="AG322" s="185">
        <v>22.86</v>
      </c>
      <c r="AH322" s="146">
        <f t="shared" si="4"/>
        <v>22.86</v>
      </c>
      <c r="AI322" s="185"/>
      <c r="AJ322" s="185"/>
      <c r="AK322" s="185"/>
      <c r="AL322" s="185"/>
      <c r="AM322" s="186" t="s">
        <v>704</v>
      </c>
      <c r="AN322" s="177" t="s">
        <v>243</v>
      </c>
      <c r="AO322" s="177">
        <v>285</v>
      </c>
      <c r="AP322" s="177"/>
      <c r="AQ322" s="177">
        <v>307</v>
      </c>
      <c r="AR322" s="177">
        <v>320</v>
      </c>
      <c r="AS322" s="177">
        <v>2010</v>
      </c>
      <c r="AU322" s="177"/>
      <c r="AV322" s="177"/>
      <c r="AW322" s="177" t="s">
        <v>705</v>
      </c>
      <c r="AX322" s="177"/>
      <c r="AY322" s="177"/>
      <c r="AZ322" s="177"/>
      <c r="BA322" s="177"/>
      <c r="BB322" s="177"/>
      <c r="BC322" s="177"/>
      <c r="BD322" s="177"/>
      <c r="BE322" s="177"/>
      <c r="BF322" s="177"/>
      <c r="BG322" s="177"/>
      <c r="BH322" s="177"/>
      <c r="BI322" s="177"/>
      <c r="BJ322" s="177"/>
      <c r="BK322" s="177"/>
      <c r="BL322" s="177"/>
      <c r="BM322" s="177"/>
      <c r="BN322" s="112"/>
      <c r="BO322" s="113"/>
      <c r="BP322" s="113"/>
      <c r="BQ322" s="113"/>
      <c r="BR322" s="112"/>
    </row>
    <row r="323" spans="1:70" s="114" customFormat="1" ht="12" customHeight="1">
      <c r="A323" s="177"/>
      <c r="B323" s="177"/>
      <c r="C323" s="177"/>
      <c r="D323" s="187">
        <f>(M323-89)/(35.2-89)*0.05+308</f>
        <v>308.0167286245353</v>
      </c>
      <c r="E323" s="184" t="s">
        <v>276</v>
      </c>
      <c r="F323" s="64">
        <f>IF(D323&lt;=303.4,(D323-'[2]Stages'!$C$66)*'[2]Stages'!$H$67+'[2]Stages'!$E$66,IF(D323&lt;=307.2,(D323-'[2]Stages'!$C$67)*'[2]Stages'!$H$68+'[2]Stages'!$E$67,IF(D323&lt;=311.7,(D323-'[2]Stages'!$C$68)*'[2]Stages'!$H$69+'[2]Stages'!$E$68,IF(D323&lt;=318.1,(D323-'[2]Stages'!$C$69)*'[2]Stages'!$H$70+'[2]Stages'!$E$69,IF(D323&lt;=328.3,(D323-'[2]Stages'!$C$70)*'[2]Stages'!$H$71+'[2]Stages'!$E$70,IF(D323&lt;=345.3,(D323-'[2]Stages'!$C$71)*'[2]Stages'!$H$72+'[2]Stages'!$E$71,IF(D323&lt;=359.2,(D323-'[2]Stages'!$C$72)*'[2]Stages'!$H$73+'[2]Stages'!$E$72)))))))</f>
        <v>308.52726476662536</v>
      </c>
      <c r="G323" s="177" t="s">
        <v>513</v>
      </c>
      <c r="H323" s="177" t="s">
        <v>687</v>
      </c>
      <c r="I323" s="177"/>
      <c r="J323" s="177"/>
      <c r="K323" s="177" t="s">
        <v>700</v>
      </c>
      <c r="L323" s="177"/>
      <c r="M323" s="177">
        <v>71</v>
      </c>
      <c r="N323" s="177"/>
      <c r="O323" s="177"/>
      <c r="P323" s="177"/>
      <c r="Q323" s="177" t="s">
        <v>701</v>
      </c>
      <c r="R323" s="177" t="s">
        <v>702</v>
      </c>
      <c r="S323" s="177"/>
      <c r="T323" s="177"/>
      <c r="U323" s="177" t="s">
        <v>703</v>
      </c>
      <c r="V323" s="177"/>
      <c r="W323" s="105" t="s">
        <v>477</v>
      </c>
      <c r="X323" s="177"/>
      <c r="Y323" s="177"/>
      <c r="Z323" s="177"/>
      <c r="AA323" s="177"/>
      <c r="AB323" s="18">
        <v>22.6</v>
      </c>
      <c r="AC323" s="185">
        <v>18.59</v>
      </c>
      <c r="AD323" s="185">
        <v>18.59</v>
      </c>
      <c r="AE323" s="185">
        <v>18.59</v>
      </c>
      <c r="AF323" s="185"/>
      <c r="AG323" s="185">
        <v>18.59</v>
      </c>
      <c r="AH323" s="146">
        <f t="shared" si="4"/>
        <v>18.59</v>
      </c>
      <c r="AI323" s="185"/>
      <c r="AJ323" s="185"/>
      <c r="AK323" s="185"/>
      <c r="AL323" s="185"/>
      <c r="AM323" s="186" t="s">
        <v>704</v>
      </c>
      <c r="AN323" s="177" t="s">
        <v>243</v>
      </c>
      <c r="AO323" s="177">
        <v>285</v>
      </c>
      <c r="AP323" s="177"/>
      <c r="AQ323" s="177">
        <v>307</v>
      </c>
      <c r="AR323" s="177">
        <v>320</v>
      </c>
      <c r="AS323" s="177">
        <v>2010</v>
      </c>
      <c r="AU323" s="177"/>
      <c r="AV323" s="177"/>
      <c r="AW323" s="177" t="s">
        <v>705</v>
      </c>
      <c r="AX323" s="177"/>
      <c r="AY323" s="177"/>
      <c r="AZ323" s="177"/>
      <c r="BA323" s="177"/>
      <c r="BB323" s="177"/>
      <c r="BC323" s="177"/>
      <c r="BD323" s="177"/>
      <c r="BE323" s="177"/>
      <c r="BF323" s="177"/>
      <c r="BG323" s="177"/>
      <c r="BH323" s="177"/>
      <c r="BI323" s="177"/>
      <c r="BJ323" s="177"/>
      <c r="BK323" s="108"/>
      <c r="BN323" s="112"/>
      <c r="BO323" s="113"/>
      <c r="BP323" s="113"/>
      <c r="BQ323" s="113"/>
      <c r="BR323" s="112"/>
    </row>
    <row r="324" spans="1:70" s="114" customFormat="1" ht="12" customHeight="1">
      <c r="A324" s="177"/>
      <c r="B324" s="177"/>
      <c r="C324" s="177"/>
      <c r="D324" s="187">
        <f>(M324-89)/(35.2-89)*0.05+308</f>
        <v>308.02044609665427</v>
      </c>
      <c r="E324" s="184" t="s">
        <v>276</v>
      </c>
      <c r="F324" s="64">
        <f>IF(D324&lt;=303.4,(D324-'[2]Stages'!$C$66)*'[2]Stages'!$H$67+'[2]Stages'!$E$66,IF(D324&lt;=307.2,(D324-'[2]Stages'!$C$67)*'[2]Stages'!$H$68+'[2]Stages'!$E$67,IF(D324&lt;=311.7,(D324-'[2]Stages'!$C$68)*'[2]Stages'!$H$69+'[2]Stages'!$E$68,IF(D324&lt;=318.1,(D324-'[2]Stages'!$C$69)*'[2]Stages'!$H$70+'[2]Stages'!$E$69,IF(D324&lt;=328.3,(D324-'[2]Stages'!$C$70)*'[2]Stages'!$H$71+'[2]Stages'!$E$70,IF(D324&lt;=345.3,(D324-'[2]Stages'!$C$71)*'[2]Stages'!$H$72+'[2]Stages'!$E$71,IF(D324&lt;=359.2,(D324-'[2]Stages'!$C$72)*'[2]Stages'!$H$73+'[2]Stages'!$E$72)))))))</f>
        <v>308.53426187525815</v>
      </c>
      <c r="G324" s="177" t="s">
        <v>513</v>
      </c>
      <c r="H324" s="177" t="s">
        <v>687</v>
      </c>
      <c r="I324" s="177"/>
      <c r="J324" s="177"/>
      <c r="K324" s="177" t="s">
        <v>700</v>
      </c>
      <c r="L324" s="177"/>
      <c r="M324" s="177">
        <v>67</v>
      </c>
      <c r="N324" s="177"/>
      <c r="O324" s="177"/>
      <c r="P324" s="177"/>
      <c r="Q324" s="177" t="s">
        <v>701</v>
      </c>
      <c r="R324" s="177" t="s">
        <v>702</v>
      </c>
      <c r="S324" s="177"/>
      <c r="T324" s="177"/>
      <c r="U324" s="177" t="s">
        <v>703</v>
      </c>
      <c r="V324" s="177"/>
      <c r="W324" s="105" t="s">
        <v>477</v>
      </c>
      <c r="X324" s="177"/>
      <c r="Y324" s="177"/>
      <c r="Z324" s="177"/>
      <c r="AA324" s="177"/>
      <c r="AB324" s="18">
        <v>22.6</v>
      </c>
      <c r="AC324" s="185">
        <v>18.17</v>
      </c>
      <c r="AD324" s="185">
        <v>18.17</v>
      </c>
      <c r="AE324" s="185">
        <v>18.17</v>
      </c>
      <c r="AF324" s="185"/>
      <c r="AG324" s="185">
        <v>18.17</v>
      </c>
      <c r="AH324" s="146">
        <f t="shared" si="4"/>
        <v>18.17</v>
      </c>
      <c r="AI324" s="185"/>
      <c r="AJ324" s="185"/>
      <c r="AK324" s="185"/>
      <c r="AL324" s="185"/>
      <c r="AM324" s="186" t="s">
        <v>704</v>
      </c>
      <c r="AN324" s="177" t="s">
        <v>243</v>
      </c>
      <c r="AO324" s="177">
        <v>285</v>
      </c>
      <c r="AP324" s="177"/>
      <c r="AQ324" s="177">
        <v>307</v>
      </c>
      <c r="AR324" s="177">
        <v>320</v>
      </c>
      <c r="AS324" s="177">
        <v>2010</v>
      </c>
      <c r="AU324" s="177"/>
      <c r="AV324" s="177"/>
      <c r="AW324" s="177" t="s">
        <v>705</v>
      </c>
      <c r="AX324" s="177"/>
      <c r="AY324" s="177"/>
      <c r="AZ324" s="177"/>
      <c r="BA324" s="177"/>
      <c r="BB324" s="177"/>
      <c r="BC324" s="177"/>
      <c r="BD324" s="177"/>
      <c r="BE324" s="177"/>
      <c r="BF324" s="177"/>
      <c r="BG324" s="177"/>
      <c r="BH324" s="177"/>
      <c r="BI324" s="177"/>
      <c r="BJ324" s="177"/>
      <c r="BK324" s="108"/>
      <c r="BN324" s="112"/>
      <c r="BO324" s="113"/>
      <c r="BP324" s="113"/>
      <c r="BQ324" s="113"/>
      <c r="BR324" s="112"/>
    </row>
    <row r="325" spans="1:70" s="114" customFormat="1" ht="12" customHeight="1">
      <c r="A325" s="177"/>
      <c r="B325" s="177"/>
      <c r="C325" s="177"/>
      <c r="D325" s="187">
        <f>(M325-89)/(35.2-89)*0.05+308</f>
        <v>308.03299256505574</v>
      </c>
      <c r="E325" s="184" t="s">
        <v>276</v>
      </c>
      <c r="F325" s="64">
        <f>IF(D325&lt;=303.4,(D325-'[2]Stages'!$C$66)*'[2]Stages'!$H$67+'[2]Stages'!$E$66,IF(D325&lt;=307.2,(D325-'[2]Stages'!$C$67)*'[2]Stages'!$H$68+'[2]Stages'!$E$67,IF(D325&lt;=311.7,(D325-'[2]Stages'!$C$68)*'[2]Stages'!$H$69+'[2]Stages'!$E$68,IF(D325&lt;=318.1,(D325-'[2]Stages'!$C$69)*'[2]Stages'!$H$70+'[2]Stages'!$E$69,IF(D325&lt;=328.3,(D325-'[2]Stages'!$C$70)*'[2]Stages'!$H$71+'[2]Stages'!$E$70,IF(D325&lt;=345.3,(D325-'[2]Stages'!$C$71)*'[2]Stages'!$H$72+'[2]Stages'!$E$71,IF(D325&lt;=359.2,(D325-'[2]Stages'!$C$72)*'[2]Stages'!$H$73+'[2]Stages'!$E$72)))))))</f>
        <v>308.55787711689385</v>
      </c>
      <c r="G325" s="177" t="s">
        <v>513</v>
      </c>
      <c r="H325" s="177" t="s">
        <v>687</v>
      </c>
      <c r="I325" s="177"/>
      <c r="J325" s="177"/>
      <c r="K325" s="177" t="s">
        <v>700</v>
      </c>
      <c r="L325" s="177"/>
      <c r="M325" s="177">
        <v>53.5</v>
      </c>
      <c r="N325" s="177"/>
      <c r="O325" s="177"/>
      <c r="P325" s="177"/>
      <c r="Q325" s="177" t="s">
        <v>701</v>
      </c>
      <c r="R325" s="177" t="s">
        <v>702</v>
      </c>
      <c r="S325" s="177"/>
      <c r="T325" s="177"/>
      <c r="U325" s="177" t="s">
        <v>703</v>
      </c>
      <c r="V325" s="177"/>
      <c r="W325" s="105" t="s">
        <v>477</v>
      </c>
      <c r="X325" s="177"/>
      <c r="Y325" s="177"/>
      <c r="Z325" s="177"/>
      <c r="AA325" s="177"/>
      <c r="AB325" s="18">
        <v>22.6</v>
      </c>
      <c r="AC325" s="185">
        <v>18.52</v>
      </c>
      <c r="AD325" s="185">
        <v>18.52</v>
      </c>
      <c r="AE325" s="185">
        <v>18.52</v>
      </c>
      <c r="AF325" s="185"/>
      <c r="AG325" s="185">
        <v>18.52</v>
      </c>
      <c r="AH325" s="146">
        <f t="shared" si="4"/>
        <v>18.52</v>
      </c>
      <c r="AI325" s="185"/>
      <c r="AJ325" s="185"/>
      <c r="AK325" s="185"/>
      <c r="AL325" s="185"/>
      <c r="AM325" s="186" t="s">
        <v>704</v>
      </c>
      <c r="AN325" s="177" t="s">
        <v>243</v>
      </c>
      <c r="AO325" s="177">
        <v>285</v>
      </c>
      <c r="AP325" s="177"/>
      <c r="AQ325" s="177">
        <v>307</v>
      </c>
      <c r="AR325" s="177">
        <v>320</v>
      </c>
      <c r="AS325" s="177">
        <v>2010</v>
      </c>
      <c r="AU325" s="177"/>
      <c r="AV325" s="177"/>
      <c r="AW325" s="177" t="s">
        <v>705</v>
      </c>
      <c r="AX325" s="177"/>
      <c r="AY325" s="177"/>
      <c r="AZ325" s="177"/>
      <c r="BA325" s="177"/>
      <c r="BB325" s="177"/>
      <c r="BC325" s="177"/>
      <c r="BD325" s="177"/>
      <c r="BE325" s="177"/>
      <c r="BF325" s="177"/>
      <c r="BG325" s="177"/>
      <c r="BH325" s="177"/>
      <c r="BI325" s="177"/>
      <c r="BJ325" s="177"/>
      <c r="BK325" s="108"/>
      <c r="BN325" s="112"/>
      <c r="BO325" s="113"/>
      <c r="BP325" s="113"/>
      <c r="BQ325" s="113"/>
      <c r="BR325" s="112"/>
    </row>
    <row r="326" spans="1:70" s="114" customFormat="1" ht="12" customHeight="1">
      <c r="A326" s="177"/>
      <c r="B326" s="177"/>
      <c r="C326" s="177"/>
      <c r="D326" s="183">
        <v>308.05</v>
      </c>
      <c r="E326" s="184" t="s">
        <v>276</v>
      </c>
      <c r="F326" s="64">
        <f>IF(D326&lt;=303.4,(D326-'[2]Stages'!$C$66)*'[2]Stages'!$H$67+'[2]Stages'!$E$66,IF(D326&lt;=307.2,(D326-'[2]Stages'!$C$67)*'[2]Stages'!$H$68+'[2]Stages'!$E$67,IF(D326&lt;=311.7,(D326-'[2]Stages'!$C$68)*'[2]Stages'!$H$69+'[2]Stages'!$E$68,IF(D326&lt;=318.1,(D326-'[2]Stages'!$C$69)*'[2]Stages'!$H$70+'[2]Stages'!$E$69,IF(D326&lt;=328.3,(D326-'[2]Stages'!$C$70)*'[2]Stages'!$H$71+'[2]Stages'!$E$70,IF(D326&lt;=345.3,(D326-'[2]Stages'!$C$71)*'[2]Stages'!$H$72+'[2]Stages'!$E$71,IF(D326&lt;=359.2,(D326-'[2]Stages'!$C$72)*'[2]Stages'!$H$73+'[2]Stages'!$E$72)))))))</f>
        <v>308.58988888888894</v>
      </c>
      <c r="G326" s="177" t="s">
        <v>513</v>
      </c>
      <c r="H326" s="177" t="s">
        <v>687</v>
      </c>
      <c r="I326" s="177"/>
      <c r="J326" s="177"/>
      <c r="K326" s="177" t="s">
        <v>700</v>
      </c>
      <c r="L326" s="177"/>
      <c r="M326" s="177">
        <v>35.2</v>
      </c>
      <c r="N326" s="177"/>
      <c r="O326" s="177"/>
      <c r="P326" s="177"/>
      <c r="Q326" s="177" t="s">
        <v>701</v>
      </c>
      <c r="R326" s="177" t="s">
        <v>702</v>
      </c>
      <c r="S326" s="177"/>
      <c r="T326" s="177"/>
      <c r="U326" s="177" t="s">
        <v>703</v>
      </c>
      <c r="V326" s="177"/>
      <c r="W326" s="105" t="s">
        <v>477</v>
      </c>
      <c r="X326" s="177"/>
      <c r="Y326" s="177"/>
      <c r="Z326" s="177"/>
      <c r="AA326" s="177"/>
      <c r="AB326" s="18">
        <v>22.6</v>
      </c>
      <c r="AC326" s="185">
        <v>18.89</v>
      </c>
      <c r="AD326" s="185">
        <v>18.89</v>
      </c>
      <c r="AE326" s="185">
        <v>18.89</v>
      </c>
      <c r="AF326" s="185"/>
      <c r="AG326" s="185">
        <v>18.89</v>
      </c>
      <c r="AH326" s="146">
        <f t="shared" si="4"/>
        <v>18.89</v>
      </c>
      <c r="AI326" s="185"/>
      <c r="AJ326" s="185"/>
      <c r="AK326" s="185"/>
      <c r="AL326" s="185"/>
      <c r="AM326" s="186" t="s">
        <v>704</v>
      </c>
      <c r="AN326" s="177" t="s">
        <v>243</v>
      </c>
      <c r="AO326" s="177">
        <v>285</v>
      </c>
      <c r="AP326" s="177"/>
      <c r="AQ326" s="177">
        <v>307</v>
      </c>
      <c r="AR326" s="177">
        <v>320</v>
      </c>
      <c r="AS326" s="177">
        <v>2010</v>
      </c>
      <c r="AU326" s="177"/>
      <c r="AV326" s="177"/>
      <c r="AW326" s="177" t="s">
        <v>705</v>
      </c>
      <c r="AX326" s="177"/>
      <c r="AY326" s="177"/>
      <c r="AZ326" s="177"/>
      <c r="BA326" s="177"/>
      <c r="BB326" s="177"/>
      <c r="BC326" s="177"/>
      <c r="BD326" s="177"/>
      <c r="BE326" s="177"/>
      <c r="BF326" s="177"/>
      <c r="BG326" s="177"/>
      <c r="BH326" s="177"/>
      <c r="BI326" s="177"/>
      <c r="BJ326" s="177"/>
      <c r="BK326" s="108"/>
      <c r="BN326" s="112"/>
      <c r="BO326" s="113"/>
      <c r="BP326" s="113"/>
      <c r="BQ326" s="113"/>
      <c r="BR326" s="112"/>
    </row>
    <row r="327" spans="1:70" s="114" customFormat="1" ht="12" customHeight="1">
      <c r="A327" s="123" t="s">
        <v>711</v>
      </c>
      <c r="B327" s="116"/>
      <c r="D327" s="124">
        <v>309</v>
      </c>
      <c r="E327" s="125" t="s">
        <v>276</v>
      </c>
      <c r="F327" s="64">
        <f>IF(D327&lt;=303.4,(D327-'[2]Stages'!$C$66)*'[2]Stages'!$H$67+'[2]Stages'!$E$66,IF(D327&lt;=307.2,(D327-'[2]Stages'!$C$67)*'[2]Stages'!$H$68+'[2]Stages'!$E$67,IF(D327&lt;=311.7,(D327-'[2]Stages'!$C$68)*'[2]Stages'!$H$69+'[2]Stages'!$E$68,IF(D327&lt;=318.1,(D327-'[2]Stages'!$C$69)*'[2]Stages'!$H$70+'[2]Stages'!$E$69,IF(D327&lt;=328.3,(D327-'[2]Stages'!$C$70)*'[2]Stages'!$H$71+'[2]Stages'!$E$70,IF(D327&lt;=345.3,(D327-'[2]Stages'!$C$71)*'[2]Stages'!$H$72+'[2]Stages'!$E$71,IF(D327&lt;=359.2,(D327-'[2]Stages'!$C$72)*'[2]Stages'!$H$73+'[2]Stages'!$E$72)))))))</f>
        <v>310.37800000000004</v>
      </c>
      <c r="G327" s="114" t="s">
        <v>513</v>
      </c>
      <c r="H327" s="114" t="s">
        <v>687</v>
      </c>
      <c r="K327" s="114" t="s">
        <v>712</v>
      </c>
      <c r="L327" s="114" t="s">
        <v>713</v>
      </c>
      <c r="Q327" s="114" t="s">
        <v>517</v>
      </c>
      <c r="R327" s="114" t="s">
        <v>710</v>
      </c>
      <c r="V327" s="165"/>
      <c r="W327" s="105" t="s">
        <v>477</v>
      </c>
      <c r="AB327" s="18">
        <v>22.4</v>
      </c>
      <c r="AC327" s="165">
        <v>20</v>
      </c>
      <c r="AD327" s="165"/>
      <c r="AE327" s="165">
        <v>20</v>
      </c>
      <c r="AF327" s="165"/>
      <c r="AG327" s="165">
        <v>20</v>
      </c>
      <c r="AH327" s="146">
        <f t="shared" si="4"/>
        <v>20.200000000000003</v>
      </c>
      <c r="AI327" s="180"/>
      <c r="AJ327" s="180"/>
      <c r="AM327" s="114" t="s">
        <v>519</v>
      </c>
      <c r="AN327" s="114" t="s">
        <v>212</v>
      </c>
      <c r="AO327" s="116">
        <v>34</v>
      </c>
      <c r="AP327" s="114">
        <v>4</v>
      </c>
      <c r="AQ327" s="116">
        <v>277</v>
      </c>
      <c r="AR327" s="116">
        <v>280</v>
      </c>
      <c r="AS327" s="116">
        <v>2006</v>
      </c>
      <c r="AW327" s="114" t="s">
        <v>520</v>
      </c>
      <c r="AX327" s="181">
        <v>307</v>
      </c>
      <c r="AY327" s="181"/>
      <c r="AZ327" s="182">
        <v>307</v>
      </c>
      <c r="BA327" s="115">
        <f>AVERAGE(AY325:AY330)</f>
        <v>20.85</v>
      </c>
      <c r="BB327" s="115">
        <f>STDEV(AY325:AY330)</f>
        <v>0.3535533905932738</v>
      </c>
      <c r="BC327" s="127">
        <f>COUNT(AY325:AY330)</f>
        <v>2</v>
      </c>
      <c r="BD327" s="108">
        <f>2*BB327/(BC327)^0.5</f>
        <v>0.5</v>
      </c>
      <c r="BE327" s="177"/>
      <c r="BF327" s="177"/>
      <c r="BG327" s="177"/>
      <c r="BH327" s="177"/>
      <c r="BI327" s="177"/>
      <c r="BJ327" s="177"/>
      <c r="BK327" s="112"/>
      <c r="BL327" s="113"/>
      <c r="BM327" s="113"/>
      <c r="BN327" s="113"/>
      <c r="BO327" s="113"/>
      <c r="BP327" s="101"/>
      <c r="BQ327" s="101"/>
      <c r="BR327" s="155"/>
    </row>
    <row r="328" spans="1:70" s="114" customFormat="1" ht="12" customHeight="1">
      <c r="A328" s="123" t="s">
        <v>714</v>
      </c>
      <c r="B328" s="116"/>
      <c r="D328" s="124">
        <v>309</v>
      </c>
      <c r="E328" s="125" t="s">
        <v>276</v>
      </c>
      <c r="F328" s="64">
        <f>IF(D328&lt;=303.4,(D328-'[2]Stages'!$C$66)*'[2]Stages'!$H$67+'[2]Stages'!$E$66,IF(D328&lt;=307.2,(D328-'[2]Stages'!$C$67)*'[2]Stages'!$H$68+'[2]Stages'!$E$67,IF(D328&lt;=311.7,(D328-'[2]Stages'!$C$68)*'[2]Stages'!$H$69+'[2]Stages'!$E$68,IF(D328&lt;=318.1,(D328-'[2]Stages'!$C$69)*'[2]Stages'!$H$70+'[2]Stages'!$E$69,IF(D328&lt;=328.3,(D328-'[2]Stages'!$C$70)*'[2]Stages'!$H$71+'[2]Stages'!$E$70,IF(D328&lt;=345.3,(D328-'[2]Stages'!$C$71)*'[2]Stages'!$H$72+'[2]Stages'!$E$71,IF(D328&lt;=359.2,(D328-'[2]Stages'!$C$72)*'[2]Stages'!$H$73+'[2]Stages'!$E$72)))))))</f>
        <v>310.37800000000004</v>
      </c>
      <c r="G328" s="114" t="s">
        <v>513</v>
      </c>
      <c r="H328" s="114" t="s">
        <v>687</v>
      </c>
      <c r="K328" s="114" t="s">
        <v>712</v>
      </c>
      <c r="L328" s="114" t="s">
        <v>715</v>
      </c>
      <c r="Q328" s="114" t="s">
        <v>517</v>
      </c>
      <c r="R328" s="114" t="s">
        <v>710</v>
      </c>
      <c r="V328" s="165"/>
      <c r="W328" s="105" t="s">
        <v>477</v>
      </c>
      <c r="AB328" s="18">
        <v>22.4</v>
      </c>
      <c r="AC328" s="165">
        <v>20.4</v>
      </c>
      <c r="AD328" s="165"/>
      <c r="AE328" s="165">
        <v>20.4</v>
      </c>
      <c r="AF328" s="165"/>
      <c r="AG328" s="165">
        <v>20.4</v>
      </c>
      <c r="AH328" s="146">
        <f t="shared" si="4"/>
        <v>20.6</v>
      </c>
      <c r="AI328" s="180"/>
      <c r="AJ328" s="180"/>
      <c r="AM328" s="114" t="s">
        <v>519</v>
      </c>
      <c r="AN328" s="114" t="s">
        <v>212</v>
      </c>
      <c r="AO328" s="116">
        <v>34</v>
      </c>
      <c r="AP328" s="114">
        <v>4</v>
      </c>
      <c r="AQ328" s="116">
        <v>277</v>
      </c>
      <c r="AR328" s="116">
        <v>280</v>
      </c>
      <c r="AS328" s="116">
        <v>2006</v>
      </c>
      <c r="AW328" s="114" t="s">
        <v>520</v>
      </c>
      <c r="AX328" s="181">
        <v>305</v>
      </c>
      <c r="AY328" s="181"/>
      <c r="AZ328" s="182">
        <v>305</v>
      </c>
      <c r="BA328" s="115">
        <f>AVERAGE(AY316:AY330)</f>
        <v>20.566666666666666</v>
      </c>
      <c r="BB328" s="115">
        <f>STDEV(AY316:AY330)</f>
        <v>0.5507570547286109</v>
      </c>
      <c r="BC328" s="127">
        <f>COUNT(AY316:AY330)</f>
        <v>3</v>
      </c>
      <c r="BD328" s="108">
        <f>2*BB328/(BC328)^0.5</f>
        <v>0.635959467611298</v>
      </c>
      <c r="BE328" s="177"/>
      <c r="BF328" s="177"/>
      <c r="BG328" s="177"/>
      <c r="BH328" s="101"/>
      <c r="BI328" s="108"/>
      <c r="BJ328" s="101"/>
      <c r="BK328" s="112"/>
      <c r="BL328" s="113"/>
      <c r="BM328" s="113"/>
      <c r="BN328" s="113"/>
      <c r="BO328" s="113"/>
      <c r="BP328" s="101"/>
      <c r="BQ328" s="101"/>
      <c r="BR328" s="155"/>
    </row>
    <row r="329" spans="1:70" s="114" customFormat="1" ht="12" customHeight="1">
      <c r="A329" s="123" t="s">
        <v>716</v>
      </c>
      <c r="B329" s="116"/>
      <c r="D329" s="124">
        <v>309</v>
      </c>
      <c r="E329" s="125" t="s">
        <v>276</v>
      </c>
      <c r="F329" s="64">
        <f>IF(D329&lt;=303.4,(D329-'[2]Stages'!$C$66)*'[2]Stages'!$H$67+'[2]Stages'!$E$66,IF(D329&lt;=307.2,(D329-'[2]Stages'!$C$67)*'[2]Stages'!$H$68+'[2]Stages'!$E$67,IF(D329&lt;=311.7,(D329-'[2]Stages'!$C$68)*'[2]Stages'!$H$69+'[2]Stages'!$E$68,IF(D329&lt;=318.1,(D329-'[2]Stages'!$C$69)*'[2]Stages'!$H$70+'[2]Stages'!$E$69,IF(D329&lt;=328.3,(D329-'[2]Stages'!$C$70)*'[2]Stages'!$H$71+'[2]Stages'!$E$70,IF(D329&lt;=345.3,(D329-'[2]Stages'!$C$71)*'[2]Stages'!$H$72+'[2]Stages'!$E$71,IF(D329&lt;=359.2,(D329-'[2]Stages'!$C$72)*'[2]Stages'!$H$73+'[2]Stages'!$E$72)))))))</f>
        <v>310.37800000000004</v>
      </c>
      <c r="G329" s="114" t="s">
        <v>513</v>
      </c>
      <c r="H329" s="114" t="s">
        <v>687</v>
      </c>
      <c r="K329" s="114" t="s">
        <v>712</v>
      </c>
      <c r="L329" s="114" t="s">
        <v>715</v>
      </c>
      <c r="Q329" s="114" t="s">
        <v>517</v>
      </c>
      <c r="R329" s="114" t="s">
        <v>710</v>
      </c>
      <c r="V329" s="165"/>
      <c r="W329" s="105" t="s">
        <v>477</v>
      </c>
      <c r="AB329" s="18">
        <v>22.4</v>
      </c>
      <c r="AC329" s="165">
        <v>20.6</v>
      </c>
      <c r="AD329" s="165"/>
      <c r="AE329" s="165">
        <v>20.6</v>
      </c>
      <c r="AF329" s="165"/>
      <c r="AG329" s="165">
        <v>20.6</v>
      </c>
      <c r="AH329" s="146">
        <f t="shared" si="4"/>
        <v>20.800000000000004</v>
      </c>
      <c r="AI329" s="165"/>
      <c r="AJ329" s="165"/>
      <c r="AM329" s="114" t="s">
        <v>519</v>
      </c>
      <c r="AN329" s="114" t="s">
        <v>212</v>
      </c>
      <c r="AO329" s="116">
        <v>34</v>
      </c>
      <c r="AP329" s="114">
        <v>4</v>
      </c>
      <c r="AQ329" s="116">
        <v>277</v>
      </c>
      <c r="AR329" s="116">
        <v>280</v>
      </c>
      <c r="AS329" s="116">
        <v>2006</v>
      </c>
      <c r="AW329" s="114" t="s">
        <v>520</v>
      </c>
      <c r="AX329" s="117">
        <v>306</v>
      </c>
      <c r="AY329" s="167">
        <v>21.1</v>
      </c>
      <c r="AZ329" s="168">
        <v>306</v>
      </c>
      <c r="BA329" s="115">
        <f>AVERAGE(AY328:AY333)</f>
        <v>20.78</v>
      </c>
      <c r="BB329" s="115">
        <f>STDEV(AY328:AY333)</f>
        <v>0.34928498393145974</v>
      </c>
      <c r="BC329" s="127">
        <f>COUNT(AY328:AY333)</f>
        <v>5</v>
      </c>
      <c r="BD329" s="108">
        <f>2*BB329/(BC329)^0.5</f>
        <v>0.31240998703626627</v>
      </c>
      <c r="BE329" s="177"/>
      <c r="BF329" s="177"/>
      <c r="BG329" s="177"/>
      <c r="BH329" s="101"/>
      <c r="BI329" s="108"/>
      <c r="BJ329" s="101"/>
      <c r="BK329" s="112"/>
      <c r="BL329" s="113"/>
      <c r="BM329" s="113"/>
      <c r="BN329" s="113"/>
      <c r="BO329" s="113"/>
      <c r="BP329" s="101"/>
      <c r="BQ329" s="101"/>
      <c r="BR329" s="155"/>
    </row>
    <row r="330" spans="1:70" s="114" customFormat="1" ht="12" customHeight="1">
      <c r="A330" s="123" t="s">
        <v>717</v>
      </c>
      <c r="B330" s="116"/>
      <c r="D330" s="124">
        <v>309</v>
      </c>
      <c r="E330" s="125" t="s">
        <v>276</v>
      </c>
      <c r="F330" s="64">
        <f>IF(D330&lt;=303.4,(D330-'[2]Stages'!$C$66)*'[2]Stages'!$H$67+'[2]Stages'!$E$66,IF(D330&lt;=307.2,(D330-'[2]Stages'!$C$67)*'[2]Stages'!$H$68+'[2]Stages'!$E$67,IF(D330&lt;=311.7,(D330-'[2]Stages'!$C$68)*'[2]Stages'!$H$69+'[2]Stages'!$E$68,IF(D330&lt;=318.1,(D330-'[2]Stages'!$C$69)*'[2]Stages'!$H$70+'[2]Stages'!$E$69,IF(D330&lt;=328.3,(D330-'[2]Stages'!$C$70)*'[2]Stages'!$H$71+'[2]Stages'!$E$70,IF(D330&lt;=345.3,(D330-'[2]Stages'!$C$71)*'[2]Stages'!$H$72+'[2]Stages'!$E$71,IF(D330&lt;=359.2,(D330-'[2]Stages'!$C$72)*'[2]Stages'!$H$73+'[2]Stages'!$E$72)))))))</f>
        <v>310.37800000000004</v>
      </c>
      <c r="G330" s="114" t="s">
        <v>513</v>
      </c>
      <c r="H330" s="114" t="s">
        <v>687</v>
      </c>
      <c r="K330" s="114" t="s">
        <v>712</v>
      </c>
      <c r="L330" s="114" t="s">
        <v>718</v>
      </c>
      <c r="Q330" s="114" t="s">
        <v>517</v>
      </c>
      <c r="R330" s="114" t="s">
        <v>710</v>
      </c>
      <c r="V330" s="165"/>
      <c r="W330" s="105" t="s">
        <v>477</v>
      </c>
      <c r="AB330" s="18">
        <v>22.4</v>
      </c>
      <c r="AC330" s="165">
        <v>21.2</v>
      </c>
      <c r="AD330" s="165"/>
      <c r="AE330" s="165">
        <v>21.2</v>
      </c>
      <c r="AF330" s="165"/>
      <c r="AG330" s="165">
        <v>21.2</v>
      </c>
      <c r="AH330" s="146">
        <f t="shared" si="4"/>
        <v>21.400000000000002</v>
      </c>
      <c r="AI330" s="165"/>
      <c r="AJ330" s="165"/>
      <c r="AM330" s="114" t="s">
        <v>519</v>
      </c>
      <c r="AN330" s="114" t="s">
        <v>212</v>
      </c>
      <c r="AO330" s="116">
        <v>34</v>
      </c>
      <c r="AP330" s="114">
        <v>4</v>
      </c>
      <c r="AQ330" s="116">
        <v>277</v>
      </c>
      <c r="AR330" s="116">
        <v>280</v>
      </c>
      <c r="AS330" s="116">
        <v>2006</v>
      </c>
      <c r="AW330" s="114" t="s">
        <v>520</v>
      </c>
      <c r="AX330" s="117">
        <v>306</v>
      </c>
      <c r="AY330" s="167">
        <v>20.6</v>
      </c>
      <c r="AZ330" s="168"/>
      <c r="BA330" s="115"/>
      <c r="BB330" s="115"/>
      <c r="BC330" s="127"/>
      <c r="BE330" s="177"/>
      <c r="BF330" s="177"/>
      <c r="BG330" s="177"/>
      <c r="BH330" s="101"/>
      <c r="BI330" s="108"/>
      <c r="BJ330" s="101"/>
      <c r="BK330" s="112"/>
      <c r="BL330" s="113"/>
      <c r="BM330" s="113"/>
      <c r="BN330" s="113"/>
      <c r="BO330" s="113"/>
      <c r="BP330" s="101"/>
      <c r="BQ330" s="101"/>
      <c r="BR330" s="155"/>
    </row>
    <row r="331" spans="1:70" s="114" customFormat="1" ht="12" customHeight="1">
      <c r="A331" s="123" t="s">
        <v>719</v>
      </c>
      <c r="B331" s="116"/>
      <c r="D331" s="124">
        <v>309.5</v>
      </c>
      <c r="E331" s="125" t="s">
        <v>276</v>
      </c>
      <c r="F331" s="64">
        <f>IF(D331&lt;=303.4,(D331-'[2]Stages'!$C$66)*'[2]Stages'!$H$67+'[2]Stages'!$E$66,IF(D331&lt;=307.2,(D331-'[2]Stages'!$C$67)*'[2]Stages'!$H$68+'[2]Stages'!$E$67,IF(D331&lt;=311.7,(D331-'[2]Stages'!$C$68)*'[2]Stages'!$H$69+'[2]Stages'!$E$68,IF(D331&lt;=318.1,(D331-'[2]Stages'!$C$69)*'[2]Stages'!$H$70+'[2]Stages'!$E$69,IF(D331&lt;=328.3,(D331-'[2]Stages'!$C$70)*'[2]Stages'!$H$71+'[2]Stages'!$E$70,IF(D331&lt;=345.3,(D331-'[2]Stages'!$C$71)*'[2]Stages'!$H$72+'[2]Stages'!$E$71,IF(D331&lt;=359.2,(D331-'[2]Stages'!$C$72)*'[2]Stages'!$H$73+'[2]Stages'!$E$72)))))))</f>
        <v>311.3191111111111</v>
      </c>
      <c r="G331" s="114" t="s">
        <v>513</v>
      </c>
      <c r="H331" s="114" t="s">
        <v>687</v>
      </c>
      <c r="K331" s="114" t="s">
        <v>720</v>
      </c>
      <c r="L331" s="114" t="s">
        <v>721</v>
      </c>
      <c r="Q331" s="114" t="s">
        <v>517</v>
      </c>
      <c r="R331" s="114" t="s">
        <v>690</v>
      </c>
      <c r="V331" s="165"/>
      <c r="W331" s="105" t="s">
        <v>477</v>
      </c>
      <c r="AB331" s="18">
        <v>22.4</v>
      </c>
      <c r="AC331" s="165">
        <v>19.4</v>
      </c>
      <c r="AD331" s="165"/>
      <c r="AE331" s="165">
        <v>19.4</v>
      </c>
      <c r="AF331" s="165"/>
      <c r="AG331" s="165">
        <v>19.4</v>
      </c>
      <c r="AH331" s="146">
        <f t="shared" si="4"/>
        <v>19.6</v>
      </c>
      <c r="AI331" s="165"/>
      <c r="AJ331" s="165"/>
      <c r="AM331" s="114" t="s">
        <v>519</v>
      </c>
      <c r="AN331" s="114" t="s">
        <v>212</v>
      </c>
      <c r="AO331" s="116">
        <v>34</v>
      </c>
      <c r="AP331" s="114">
        <v>4</v>
      </c>
      <c r="AQ331" s="116">
        <v>277</v>
      </c>
      <c r="AR331" s="116">
        <v>280</v>
      </c>
      <c r="AS331" s="116">
        <v>2006</v>
      </c>
      <c r="AW331" s="114" t="s">
        <v>520</v>
      </c>
      <c r="AX331" s="117">
        <v>309</v>
      </c>
      <c r="AY331" s="167">
        <v>21.2</v>
      </c>
      <c r="AZ331" s="168"/>
      <c r="BA331" s="115"/>
      <c r="BB331" s="115"/>
      <c r="BC331" s="127"/>
      <c r="BE331" s="177"/>
      <c r="BF331" s="177"/>
      <c r="BG331" s="177"/>
      <c r="BH331" s="101"/>
      <c r="BI331" s="108"/>
      <c r="BJ331" s="101"/>
      <c r="BK331" s="112"/>
      <c r="BL331" s="113"/>
      <c r="BM331" s="113"/>
      <c r="BN331" s="113"/>
      <c r="BO331" s="113"/>
      <c r="BP331" s="101"/>
      <c r="BQ331" s="101"/>
      <c r="BR331" s="155"/>
    </row>
    <row r="332" spans="1:70" s="114" customFormat="1" ht="12" customHeight="1">
      <c r="A332" s="123" t="s">
        <v>722</v>
      </c>
      <c r="B332" s="116"/>
      <c r="D332" s="124">
        <v>309.5</v>
      </c>
      <c r="E332" s="125" t="s">
        <v>276</v>
      </c>
      <c r="F332" s="64">
        <f>IF(D332&lt;=303.4,(D332-'[2]Stages'!$C$66)*'[2]Stages'!$H$67+'[2]Stages'!$E$66,IF(D332&lt;=307.2,(D332-'[2]Stages'!$C$67)*'[2]Stages'!$H$68+'[2]Stages'!$E$67,IF(D332&lt;=311.7,(D332-'[2]Stages'!$C$68)*'[2]Stages'!$H$69+'[2]Stages'!$E$68,IF(D332&lt;=318.1,(D332-'[2]Stages'!$C$69)*'[2]Stages'!$H$70+'[2]Stages'!$E$69,IF(D332&lt;=328.3,(D332-'[2]Stages'!$C$70)*'[2]Stages'!$H$71+'[2]Stages'!$E$70,IF(D332&lt;=345.3,(D332-'[2]Stages'!$C$71)*'[2]Stages'!$H$72+'[2]Stages'!$E$71,IF(D332&lt;=359.2,(D332-'[2]Stages'!$C$72)*'[2]Stages'!$H$73+'[2]Stages'!$E$72)))))))</f>
        <v>311.3191111111111</v>
      </c>
      <c r="G332" s="114" t="s">
        <v>513</v>
      </c>
      <c r="H332" s="114" t="s">
        <v>687</v>
      </c>
      <c r="K332" s="114" t="s">
        <v>720</v>
      </c>
      <c r="L332" s="114" t="s">
        <v>721</v>
      </c>
      <c r="Q332" s="114" t="s">
        <v>517</v>
      </c>
      <c r="R332" s="114" t="s">
        <v>690</v>
      </c>
      <c r="V332" s="165"/>
      <c r="W332" s="105" t="s">
        <v>477</v>
      </c>
      <c r="AB332" s="18">
        <v>22.4</v>
      </c>
      <c r="AC332" s="165">
        <v>20</v>
      </c>
      <c r="AD332" s="165"/>
      <c r="AE332" s="165">
        <v>20</v>
      </c>
      <c r="AF332" s="165"/>
      <c r="AG332" s="165">
        <v>20</v>
      </c>
      <c r="AH332" s="146">
        <f t="shared" si="4"/>
        <v>20.200000000000003</v>
      </c>
      <c r="AI332" s="165"/>
      <c r="AJ332" s="165"/>
      <c r="AM332" s="114" t="s">
        <v>519</v>
      </c>
      <c r="AN332" s="114" t="s">
        <v>212</v>
      </c>
      <c r="AO332" s="116">
        <v>34</v>
      </c>
      <c r="AP332" s="114">
        <v>4</v>
      </c>
      <c r="AQ332" s="116">
        <v>277</v>
      </c>
      <c r="AR332" s="116">
        <v>280</v>
      </c>
      <c r="AS332" s="116">
        <v>2006</v>
      </c>
      <c r="AW332" s="114" t="s">
        <v>520</v>
      </c>
      <c r="AX332" s="117">
        <v>309</v>
      </c>
      <c r="AY332" s="167">
        <v>20.4</v>
      </c>
      <c r="AZ332" s="168">
        <v>309</v>
      </c>
      <c r="BA332" s="115">
        <f>AVERAGE(AY331:AY357)</f>
        <v>20.635243055555556</v>
      </c>
      <c r="BB332" s="115">
        <f>STDEV(AY331:AY357)</f>
        <v>0.5296420881081603</v>
      </c>
      <c r="BC332" s="127">
        <f>COUNT(AY331:AY357)</f>
        <v>24</v>
      </c>
      <c r="BD332" s="108">
        <f>2*BB332/(BC332)^0.5</f>
        <v>0.21622547702786715</v>
      </c>
      <c r="BE332" s="110"/>
      <c r="BF332" s="111"/>
      <c r="BG332" s="111"/>
      <c r="BH332" s="110"/>
      <c r="BI332" s="111"/>
      <c r="BK332" s="112"/>
      <c r="BL332" s="113"/>
      <c r="BM332" s="113"/>
      <c r="BN332" s="113"/>
      <c r="BO332" s="113"/>
      <c r="BP332" s="101"/>
      <c r="BQ332" s="101"/>
      <c r="BR332" s="155"/>
    </row>
    <row r="333" spans="1:70" s="114" customFormat="1" ht="12" customHeight="1">
      <c r="A333" s="123" t="s">
        <v>723</v>
      </c>
      <c r="B333" s="116"/>
      <c r="D333" s="124">
        <v>309.5</v>
      </c>
      <c r="E333" s="125" t="s">
        <v>276</v>
      </c>
      <c r="F333" s="64">
        <f>IF(D333&lt;=303.4,(D333-'[2]Stages'!$C$66)*'[2]Stages'!$H$67+'[2]Stages'!$E$66,IF(D333&lt;=307.2,(D333-'[2]Stages'!$C$67)*'[2]Stages'!$H$68+'[2]Stages'!$E$67,IF(D333&lt;=311.7,(D333-'[2]Stages'!$C$68)*'[2]Stages'!$H$69+'[2]Stages'!$E$68,IF(D333&lt;=318.1,(D333-'[2]Stages'!$C$69)*'[2]Stages'!$H$70+'[2]Stages'!$E$69,IF(D333&lt;=328.3,(D333-'[2]Stages'!$C$70)*'[2]Stages'!$H$71+'[2]Stages'!$E$70,IF(D333&lt;=345.3,(D333-'[2]Stages'!$C$71)*'[2]Stages'!$H$72+'[2]Stages'!$E$71,IF(D333&lt;=359.2,(D333-'[2]Stages'!$C$72)*'[2]Stages'!$H$73+'[2]Stages'!$E$72)))))))</f>
        <v>311.3191111111111</v>
      </c>
      <c r="G333" s="114" t="s">
        <v>513</v>
      </c>
      <c r="H333" s="114" t="s">
        <v>687</v>
      </c>
      <c r="K333" s="114" t="s">
        <v>720</v>
      </c>
      <c r="L333" s="114" t="s">
        <v>721</v>
      </c>
      <c r="Q333" s="114" t="s">
        <v>517</v>
      </c>
      <c r="R333" s="114" t="s">
        <v>690</v>
      </c>
      <c r="V333" s="165"/>
      <c r="W333" s="105" t="s">
        <v>477</v>
      </c>
      <c r="AB333" s="18">
        <v>22.4</v>
      </c>
      <c r="AC333" s="165">
        <v>20</v>
      </c>
      <c r="AD333" s="165"/>
      <c r="AE333" s="165">
        <v>20</v>
      </c>
      <c r="AF333" s="165"/>
      <c r="AG333" s="165">
        <v>20</v>
      </c>
      <c r="AH333" s="146">
        <f t="shared" si="4"/>
        <v>20.200000000000003</v>
      </c>
      <c r="AI333" s="165"/>
      <c r="AJ333" s="165"/>
      <c r="AM333" s="114" t="s">
        <v>519</v>
      </c>
      <c r="AN333" s="114" t="s">
        <v>212</v>
      </c>
      <c r="AO333" s="116">
        <v>34</v>
      </c>
      <c r="AP333" s="114">
        <v>4</v>
      </c>
      <c r="AQ333" s="116">
        <v>277</v>
      </c>
      <c r="AR333" s="116">
        <v>280</v>
      </c>
      <c r="AS333" s="116">
        <v>2006</v>
      </c>
      <c r="AW333" s="114" t="s">
        <v>520</v>
      </c>
      <c r="AX333" s="117">
        <v>309</v>
      </c>
      <c r="AY333" s="167">
        <v>20.6</v>
      </c>
      <c r="AZ333" s="168"/>
      <c r="BA333" s="115"/>
      <c r="BB333" s="115"/>
      <c r="BC333" s="127"/>
      <c r="BE333" s="101"/>
      <c r="BF333" s="108"/>
      <c r="BG333" s="108"/>
      <c r="BH333" s="101"/>
      <c r="BI333" s="108"/>
      <c r="BK333" s="112"/>
      <c r="BL333" s="113"/>
      <c r="BM333" s="113"/>
      <c r="BN333" s="113"/>
      <c r="BO333" s="113"/>
      <c r="BP333" s="101"/>
      <c r="BQ333" s="101"/>
      <c r="BR333" s="155"/>
    </row>
    <row r="334" spans="1:70" s="114" customFormat="1" ht="12" customHeight="1">
      <c r="A334" s="123" t="s">
        <v>724</v>
      </c>
      <c r="B334" s="116"/>
      <c r="D334" s="124">
        <v>309.5</v>
      </c>
      <c r="E334" s="125" t="s">
        <v>276</v>
      </c>
      <c r="F334" s="64">
        <f>IF(D334&lt;=303.4,(D334-'[2]Stages'!$C$66)*'[2]Stages'!$H$67+'[2]Stages'!$E$66,IF(D334&lt;=307.2,(D334-'[2]Stages'!$C$67)*'[2]Stages'!$H$68+'[2]Stages'!$E$67,IF(D334&lt;=311.7,(D334-'[2]Stages'!$C$68)*'[2]Stages'!$H$69+'[2]Stages'!$E$68,IF(D334&lt;=318.1,(D334-'[2]Stages'!$C$69)*'[2]Stages'!$H$70+'[2]Stages'!$E$69,IF(D334&lt;=328.3,(D334-'[2]Stages'!$C$70)*'[2]Stages'!$H$71+'[2]Stages'!$E$70,IF(D334&lt;=345.3,(D334-'[2]Stages'!$C$71)*'[2]Stages'!$H$72+'[2]Stages'!$E$71,IF(D334&lt;=359.2,(D334-'[2]Stages'!$C$72)*'[2]Stages'!$H$73+'[2]Stages'!$E$72)))))))</f>
        <v>311.3191111111111</v>
      </c>
      <c r="G334" s="114" t="s">
        <v>513</v>
      </c>
      <c r="H334" s="114" t="s">
        <v>687</v>
      </c>
      <c r="K334" s="114" t="s">
        <v>720</v>
      </c>
      <c r="L334" s="114" t="s">
        <v>725</v>
      </c>
      <c r="Q334" s="114" t="s">
        <v>517</v>
      </c>
      <c r="R334" s="114" t="s">
        <v>690</v>
      </c>
      <c r="V334" s="165"/>
      <c r="W334" s="105" t="s">
        <v>477</v>
      </c>
      <c r="AB334" s="18">
        <v>22.4</v>
      </c>
      <c r="AC334" s="165">
        <v>20.6</v>
      </c>
      <c r="AD334" s="165"/>
      <c r="AE334" s="165">
        <v>20.6</v>
      </c>
      <c r="AF334" s="165"/>
      <c r="AG334" s="165">
        <v>20.6</v>
      </c>
      <c r="AH334" s="146">
        <f t="shared" si="4"/>
        <v>20.800000000000004</v>
      </c>
      <c r="AI334" s="165"/>
      <c r="AJ334" s="165"/>
      <c r="AM334" s="114" t="s">
        <v>519</v>
      </c>
      <c r="AN334" s="114" t="s">
        <v>212</v>
      </c>
      <c r="AO334" s="116">
        <v>34</v>
      </c>
      <c r="AP334" s="114">
        <v>4</v>
      </c>
      <c r="AQ334" s="116">
        <v>277</v>
      </c>
      <c r="AR334" s="116">
        <v>280</v>
      </c>
      <c r="AS334" s="116">
        <v>2006</v>
      </c>
      <c r="AW334" s="114" t="s">
        <v>520</v>
      </c>
      <c r="AX334" s="117">
        <v>307.2</v>
      </c>
      <c r="AY334" s="167">
        <v>20.1</v>
      </c>
      <c r="AZ334" s="168"/>
      <c r="BA334" s="115"/>
      <c r="BB334" s="115"/>
      <c r="BC334" s="127"/>
      <c r="BE334" s="110"/>
      <c r="BF334" s="111"/>
      <c r="BG334" s="111"/>
      <c r="BH334" s="110"/>
      <c r="BI334" s="111"/>
      <c r="BK334" s="112"/>
      <c r="BL334" s="113"/>
      <c r="BM334" s="113"/>
      <c r="BN334" s="113"/>
      <c r="BO334" s="113"/>
      <c r="BP334" s="101"/>
      <c r="BQ334" s="101"/>
      <c r="BR334" s="155"/>
    </row>
    <row r="335" spans="1:70" s="114" customFormat="1" ht="12" customHeight="1">
      <c r="A335" s="123" t="s">
        <v>726</v>
      </c>
      <c r="B335" s="116"/>
      <c r="D335" s="124">
        <v>309.5</v>
      </c>
      <c r="E335" s="125" t="s">
        <v>276</v>
      </c>
      <c r="F335" s="64">
        <f>IF(D335&lt;=303.4,(D335-'[2]Stages'!$C$66)*'[2]Stages'!$H$67+'[2]Stages'!$E$66,IF(D335&lt;=307.2,(D335-'[2]Stages'!$C$67)*'[2]Stages'!$H$68+'[2]Stages'!$E$67,IF(D335&lt;=311.7,(D335-'[2]Stages'!$C$68)*'[2]Stages'!$H$69+'[2]Stages'!$E$68,IF(D335&lt;=318.1,(D335-'[2]Stages'!$C$69)*'[2]Stages'!$H$70+'[2]Stages'!$E$69,IF(D335&lt;=328.3,(D335-'[2]Stages'!$C$70)*'[2]Stages'!$H$71+'[2]Stages'!$E$70,IF(D335&lt;=345.3,(D335-'[2]Stages'!$C$71)*'[2]Stages'!$H$72+'[2]Stages'!$E$71,IF(D335&lt;=359.2,(D335-'[2]Stages'!$C$72)*'[2]Stages'!$H$73+'[2]Stages'!$E$72)))))))</f>
        <v>311.3191111111111</v>
      </c>
      <c r="G335" s="114" t="s">
        <v>513</v>
      </c>
      <c r="H335" s="114" t="s">
        <v>687</v>
      </c>
      <c r="K335" s="114" t="s">
        <v>720</v>
      </c>
      <c r="L335" s="114" t="s">
        <v>727</v>
      </c>
      <c r="Q335" s="114" t="s">
        <v>517</v>
      </c>
      <c r="R335" s="114" t="s">
        <v>690</v>
      </c>
      <c r="V335" s="165"/>
      <c r="W335" s="105" t="s">
        <v>477</v>
      </c>
      <c r="AB335" s="18">
        <v>22.4</v>
      </c>
      <c r="AC335" s="165">
        <v>20.8</v>
      </c>
      <c r="AD335" s="165"/>
      <c r="AE335" s="165">
        <v>20.8</v>
      </c>
      <c r="AF335" s="165"/>
      <c r="AG335" s="165">
        <v>20.8</v>
      </c>
      <c r="AH335" s="146">
        <f t="shared" si="4"/>
        <v>21.000000000000004</v>
      </c>
      <c r="AI335" s="165"/>
      <c r="AJ335" s="165"/>
      <c r="AM335" s="114" t="s">
        <v>519</v>
      </c>
      <c r="AN335" s="114" t="s">
        <v>212</v>
      </c>
      <c r="AO335" s="116">
        <v>34</v>
      </c>
      <c r="AP335" s="114">
        <v>4</v>
      </c>
      <c r="AQ335" s="116">
        <v>277</v>
      </c>
      <c r="AR335" s="116">
        <v>280</v>
      </c>
      <c r="AS335" s="116">
        <v>2006</v>
      </c>
      <c r="AW335" s="114" t="s">
        <v>520</v>
      </c>
      <c r="AX335" s="117">
        <v>308</v>
      </c>
      <c r="AY335" s="167">
        <v>20.3</v>
      </c>
      <c r="AZ335" s="168">
        <v>308</v>
      </c>
      <c r="BA335" s="115">
        <f>AVERAGE(AY332:AY339)</f>
        <v>20.4125</v>
      </c>
      <c r="BB335" s="115">
        <f>STDEV(AY332:AY339)</f>
        <v>0.29001231500945385</v>
      </c>
      <c r="BC335" s="127">
        <f>COUNT(AY332:AY339)</f>
        <v>8</v>
      </c>
      <c r="BD335" s="108">
        <f>2*BB335/(BC335)^0.5</f>
        <v>0.20506967457079395</v>
      </c>
      <c r="BE335" s="110"/>
      <c r="BF335" s="111"/>
      <c r="BG335" s="111"/>
      <c r="BH335" s="110"/>
      <c r="BI335" s="111"/>
      <c r="BK335" s="112"/>
      <c r="BL335" s="113"/>
      <c r="BM335" s="113"/>
      <c r="BN335" s="113"/>
      <c r="BO335" s="113"/>
      <c r="BP335" s="101"/>
      <c r="BQ335" s="101"/>
      <c r="BR335" s="155"/>
    </row>
    <row r="336" spans="1:70" s="114" customFormat="1" ht="12" customHeight="1">
      <c r="A336" s="123" t="s">
        <v>728</v>
      </c>
      <c r="B336" s="116"/>
      <c r="D336" s="124">
        <v>309.5</v>
      </c>
      <c r="E336" s="125" t="s">
        <v>276</v>
      </c>
      <c r="F336" s="64">
        <f>IF(D336&lt;=303.4,(D336-'[2]Stages'!$C$66)*'[2]Stages'!$H$67+'[2]Stages'!$E$66,IF(D336&lt;=307.2,(D336-'[2]Stages'!$C$67)*'[2]Stages'!$H$68+'[2]Stages'!$E$67,IF(D336&lt;=311.7,(D336-'[2]Stages'!$C$68)*'[2]Stages'!$H$69+'[2]Stages'!$E$68,IF(D336&lt;=318.1,(D336-'[2]Stages'!$C$69)*'[2]Stages'!$H$70+'[2]Stages'!$E$69,IF(D336&lt;=328.3,(D336-'[2]Stages'!$C$70)*'[2]Stages'!$H$71+'[2]Stages'!$E$70,IF(D336&lt;=345.3,(D336-'[2]Stages'!$C$71)*'[2]Stages'!$H$72+'[2]Stages'!$E$71,IF(D336&lt;=359.2,(D336-'[2]Stages'!$C$72)*'[2]Stages'!$H$73+'[2]Stages'!$E$72)))))))</f>
        <v>311.3191111111111</v>
      </c>
      <c r="G336" s="114" t="s">
        <v>513</v>
      </c>
      <c r="H336" s="114" t="s">
        <v>687</v>
      </c>
      <c r="K336" s="114" t="s">
        <v>720</v>
      </c>
      <c r="L336" s="114" t="s">
        <v>725</v>
      </c>
      <c r="Q336" s="114" t="s">
        <v>517</v>
      </c>
      <c r="R336" s="114" t="s">
        <v>690</v>
      </c>
      <c r="V336" s="165"/>
      <c r="W336" s="105" t="s">
        <v>477</v>
      </c>
      <c r="AB336" s="18">
        <v>22.4</v>
      </c>
      <c r="AC336" s="165">
        <v>20.9</v>
      </c>
      <c r="AD336" s="165"/>
      <c r="AE336" s="165">
        <v>20.9</v>
      </c>
      <c r="AF336" s="165"/>
      <c r="AG336" s="165">
        <v>20.9</v>
      </c>
      <c r="AH336" s="146">
        <f t="shared" si="4"/>
        <v>21.1</v>
      </c>
      <c r="AI336" s="165"/>
      <c r="AJ336" s="165"/>
      <c r="AM336" s="114" t="s">
        <v>519</v>
      </c>
      <c r="AN336" s="114" t="s">
        <v>212</v>
      </c>
      <c r="AO336" s="116">
        <v>34</v>
      </c>
      <c r="AP336" s="114">
        <v>4</v>
      </c>
      <c r="AQ336" s="116">
        <v>277</v>
      </c>
      <c r="AR336" s="116">
        <v>280</v>
      </c>
      <c r="AS336" s="116">
        <v>2006</v>
      </c>
      <c r="AW336" s="114" t="s">
        <v>520</v>
      </c>
      <c r="AX336" s="117">
        <v>307.2</v>
      </c>
      <c r="AY336" s="167">
        <v>20.4</v>
      </c>
      <c r="AZ336" s="168"/>
      <c r="BA336" s="115"/>
      <c r="BB336" s="115"/>
      <c r="BC336" s="127"/>
      <c r="BE336" s="110"/>
      <c r="BF336" s="111"/>
      <c r="BG336" s="111"/>
      <c r="BH336" s="110"/>
      <c r="BI336" s="111"/>
      <c r="BK336" s="112"/>
      <c r="BL336" s="113"/>
      <c r="BM336" s="113"/>
      <c r="BN336" s="113"/>
      <c r="BO336" s="113"/>
      <c r="BP336" s="101"/>
      <c r="BQ336" s="101"/>
      <c r="BR336" s="155"/>
    </row>
    <row r="337" spans="1:70" s="114" customFormat="1" ht="12" customHeight="1">
      <c r="A337" s="123" t="s">
        <v>729</v>
      </c>
      <c r="B337" s="116"/>
      <c r="D337" s="124">
        <v>310.5</v>
      </c>
      <c r="E337" s="125" t="s">
        <v>276</v>
      </c>
      <c r="F337" s="64">
        <f>IF(D337&lt;=303.4,(D337-'[2]Stages'!$C$66)*'[2]Stages'!$H$67+'[2]Stages'!$E$66,IF(D337&lt;=307.2,(D337-'[2]Stages'!$C$67)*'[2]Stages'!$H$68+'[2]Stages'!$E$67,IF(D337&lt;=311.7,(D337-'[2]Stages'!$C$68)*'[2]Stages'!$H$69+'[2]Stages'!$E$68,IF(D337&lt;=318.1,(D337-'[2]Stages'!$C$69)*'[2]Stages'!$H$70+'[2]Stages'!$E$69,IF(D337&lt;=328.3,(D337-'[2]Stages'!$C$70)*'[2]Stages'!$H$71+'[2]Stages'!$E$70,IF(D337&lt;=345.3,(D337-'[2]Stages'!$C$71)*'[2]Stages'!$H$72+'[2]Stages'!$E$71,IF(D337&lt;=359.2,(D337-'[2]Stages'!$C$72)*'[2]Stages'!$H$73+'[2]Stages'!$E$72)))))))</f>
        <v>313.20133333333337</v>
      </c>
      <c r="G337" s="114" t="s">
        <v>513</v>
      </c>
      <c r="H337" s="114" t="s">
        <v>687</v>
      </c>
      <c r="K337" s="114" t="s">
        <v>730</v>
      </c>
      <c r="L337" s="114" t="s">
        <v>731</v>
      </c>
      <c r="Q337" s="114" t="s">
        <v>517</v>
      </c>
      <c r="R337" s="114" t="s">
        <v>690</v>
      </c>
      <c r="V337" s="165"/>
      <c r="W337" s="105" t="s">
        <v>477</v>
      </c>
      <c r="AB337" s="18">
        <v>22.4</v>
      </c>
      <c r="AC337" s="165">
        <v>19.7</v>
      </c>
      <c r="AD337" s="165"/>
      <c r="AE337" s="165">
        <v>19.7</v>
      </c>
      <c r="AF337" s="165"/>
      <c r="AG337" s="165">
        <v>19.7</v>
      </c>
      <c r="AH337" s="146">
        <f t="shared" si="4"/>
        <v>19.900000000000002</v>
      </c>
      <c r="AI337" s="165"/>
      <c r="AJ337" s="165"/>
      <c r="AM337" s="114" t="s">
        <v>519</v>
      </c>
      <c r="AN337" s="114" t="s">
        <v>212</v>
      </c>
      <c r="AO337" s="116">
        <v>34</v>
      </c>
      <c r="AP337" s="114">
        <v>4</v>
      </c>
      <c r="AQ337" s="116">
        <v>277</v>
      </c>
      <c r="AR337" s="116">
        <v>280</v>
      </c>
      <c r="AS337" s="116">
        <v>2006</v>
      </c>
      <c r="AW337" s="114" t="s">
        <v>520</v>
      </c>
      <c r="AX337" s="117">
        <v>309.5</v>
      </c>
      <c r="AY337" s="167">
        <v>20</v>
      </c>
      <c r="AZ337" s="168"/>
      <c r="BA337" s="115"/>
      <c r="BB337" s="115"/>
      <c r="BC337" s="127"/>
      <c r="BE337" s="110"/>
      <c r="BF337" s="111"/>
      <c r="BG337" s="111"/>
      <c r="BH337" s="110"/>
      <c r="BI337" s="111"/>
      <c r="BK337" s="112"/>
      <c r="BL337" s="113"/>
      <c r="BM337" s="113"/>
      <c r="BN337" s="113"/>
      <c r="BO337" s="113"/>
      <c r="BP337" s="101"/>
      <c r="BQ337" s="101"/>
      <c r="BR337" s="155"/>
    </row>
    <row r="338" spans="1:70" s="114" customFormat="1" ht="12" customHeight="1">
      <c r="A338" s="123" t="s">
        <v>732</v>
      </c>
      <c r="B338" s="116"/>
      <c r="D338" s="124">
        <v>310.5</v>
      </c>
      <c r="E338" s="125" t="s">
        <v>276</v>
      </c>
      <c r="F338" s="64">
        <f>IF(D338&lt;=303.4,(D338-'[2]Stages'!$C$66)*'[2]Stages'!$H$67+'[2]Stages'!$E$66,IF(D338&lt;=307.2,(D338-'[2]Stages'!$C$67)*'[2]Stages'!$H$68+'[2]Stages'!$E$67,IF(D338&lt;=311.7,(D338-'[2]Stages'!$C$68)*'[2]Stages'!$H$69+'[2]Stages'!$E$68,IF(D338&lt;=318.1,(D338-'[2]Stages'!$C$69)*'[2]Stages'!$H$70+'[2]Stages'!$E$69,IF(D338&lt;=328.3,(D338-'[2]Stages'!$C$70)*'[2]Stages'!$H$71+'[2]Stages'!$E$70,IF(D338&lt;=345.3,(D338-'[2]Stages'!$C$71)*'[2]Stages'!$H$72+'[2]Stages'!$E$71,IF(D338&lt;=359.2,(D338-'[2]Stages'!$C$72)*'[2]Stages'!$H$73+'[2]Stages'!$E$72)))))))</f>
        <v>313.20133333333337</v>
      </c>
      <c r="G338" s="114" t="s">
        <v>513</v>
      </c>
      <c r="H338" s="114" t="s">
        <v>687</v>
      </c>
      <c r="K338" s="114" t="s">
        <v>730</v>
      </c>
      <c r="L338" s="114" t="s">
        <v>731</v>
      </c>
      <c r="Q338" s="114" t="s">
        <v>517</v>
      </c>
      <c r="R338" s="114" t="s">
        <v>690</v>
      </c>
      <c r="V338" s="165"/>
      <c r="W338" s="105" t="s">
        <v>477</v>
      </c>
      <c r="AB338" s="18">
        <v>22.4</v>
      </c>
      <c r="AC338" s="165">
        <v>20.7</v>
      </c>
      <c r="AD338" s="165"/>
      <c r="AE338" s="165">
        <v>20.7</v>
      </c>
      <c r="AF338" s="165"/>
      <c r="AG338" s="165">
        <v>20.7</v>
      </c>
      <c r="AH338" s="146">
        <f t="shared" si="4"/>
        <v>20.900000000000002</v>
      </c>
      <c r="AI338" s="165"/>
      <c r="AJ338" s="165"/>
      <c r="AM338" s="114" t="s">
        <v>519</v>
      </c>
      <c r="AN338" s="114" t="s">
        <v>212</v>
      </c>
      <c r="AO338" s="116">
        <v>34</v>
      </c>
      <c r="AP338" s="114">
        <v>4</v>
      </c>
      <c r="AQ338" s="116">
        <v>277</v>
      </c>
      <c r="AR338" s="116">
        <v>280</v>
      </c>
      <c r="AS338" s="116">
        <v>2006</v>
      </c>
      <c r="AW338" s="114" t="s">
        <v>520</v>
      </c>
      <c r="AX338" s="117">
        <v>309.5</v>
      </c>
      <c r="AY338" s="167">
        <v>20.9</v>
      </c>
      <c r="AZ338" s="168"/>
      <c r="BA338" s="115"/>
      <c r="BB338" s="115"/>
      <c r="BC338" s="127"/>
      <c r="BE338" s="110"/>
      <c r="BF338" s="111"/>
      <c r="BG338" s="111"/>
      <c r="BH338" s="110"/>
      <c r="BI338" s="111"/>
      <c r="BK338" s="112"/>
      <c r="BL338" s="113"/>
      <c r="BM338" s="113"/>
      <c r="BN338" s="113"/>
      <c r="BO338" s="113"/>
      <c r="BP338" s="101"/>
      <c r="BQ338" s="101"/>
      <c r="BR338" s="155"/>
    </row>
    <row r="339" spans="1:70" s="114" customFormat="1" ht="12" customHeight="1">
      <c r="A339" s="123" t="s">
        <v>733</v>
      </c>
      <c r="B339" s="116"/>
      <c r="D339" s="124">
        <v>310.5</v>
      </c>
      <c r="E339" s="125" t="s">
        <v>276</v>
      </c>
      <c r="F339" s="64">
        <f>IF(D339&lt;=303.4,(D339-'[2]Stages'!$C$66)*'[2]Stages'!$H$67+'[2]Stages'!$E$66,IF(D339&lt;=307.2,(D339-'[2]Stages'!$C$67)*'[2]Stages'!$H$68+'[2]Stages'!$E$67,IF(D339&lt;=311.7,(D339-'[2]Stages'!$C$68)*'[2]Stages'!$H$69+'[2]Stages'!$E$68,IF(D339&lt;=318.1,(D339-'[2]Stages'!$C$69)*'[2]Stages'!$H$70+'[2]Stages'!$E$69,IF(D339&lt;=328.3,(D339-'[2]Stages'!$C$70)*'[2]Stages'!$H$71+'[2]Stages'!$E$70,IF(D339&lt;=345.3,(D339-'[2]Stages'!$C$71)*'[2]Stages'!$H$72+'[2]Stages'!$E$71,IF(D339&lt;=359.2,(D339-'[2]Stages'!$C$72)*'[2]Stages'!$H$73+'[2]Stages'!$E$72)))))))</f>
        <v>313.20133333333337</v>
      </c>
      <c r="G339" s="114" t="s">
        <v>513</v>
      </c>
      <c r="H339" s="114" t="s">
        <v>687</v>
      </c>
      <c r="K339" s="114" t="s">
        <v>730</v>
      </c>
      <c r="L339" s="114" t="s">
        <v>731</v>
      </c>
      <c r="Q339" s="114" t="s">
        <v>517</v>
      </c>
      <c r="R339" s="114" t="s">
        <v>690</v>
      </c>
      <c r="V339" s="165"/>
      <c r="W339" s="105" t="s">
        <v>477</v>
      </c>
      <c r="AB339" s="18">
        <v>22.4</v>
      </c>
      <c r="AC339" s="165">
        <v>21.2</v>
      </c>
      <c r="AD339" s="165"/>
      <c r="AE339" s="165">
        <v>21.2</v>
      </c>
      <c r="AF339" s="165"/>
      <c r="AG339" s="165">
        <v>21.2</v>
      </c>
      <c r="AH339" s="146">
        <f t="shared" si="4"/>
        <v>21.400000000000002</v>
      </c>
      <c r="AI339" s="165"/>
      <c r="AJ339" s="165"/>
      <c r="AM339" s="114" t="s">
        <v>519</v>
      </c>
      <c r="AN339" s="114" t="s">
        <v>212</v>
      </c>
      <c r="AO339" s="116">
        <v>34</v>
      </c>
      <c r="AP339" s="114">
        <v>4</v>
      </c>
      <c r="AQ339" s="116">
        <v>277</v>
      </c>
      <c r="AR339" s="116">
        <v>280</v>
      </c>
      <c r="AS339" s="116">
        <v>2006</v>
      </c>
      <c r="AW339" s="114" t="s">
        <v>520</v>
      </c>
      <c r="AX339" s="117">
        <v>309.5</v>
      </c>
      <c r="AY339" s="167">
        <v>20.6</v>
      </c>
      <c r="AZ339" s="168"/>
      <c r="BA339" s="115"/>
      <c r="BB339" s="115"/>
      <c r="BC339" s="127"/>
      <c r="BE339" s="101"/>
      <c r="BF339" s="108"/>
      <c r="BG339" s="108"/>
      <c r="BH339" s="101"/>
      <c r="BI339" s="108"/>
      <c r="BK339" s="112"/>
      <c r="BL339" s="113"/>
      <c r="BM339" s="113"/>
      <c r="BN339" s="113"/>
      <c r="BO339" s="113"/>
      <c r="BP339" s="101"/>
      <c r="BQ339" s="101"/>
      <c r="BR339" s="155"/>
    </row>
    <row r="340" spans="1:70" s="114" customFormat="1" ht="12" customHeight="1">
      <c r="A340" s="123" t="s">
        <v>734</v>
      </c>
      <c r="B340" s="116"/>
      <c r="D340" s="124">
        <v>310.5</v>
      </c>
      <c r="E340" s="125" t="s">
        <v>276</v>
      </c>
      <c r="F340" s="64">
        <f>IF(D340&lt;=303.4,(D340-'[2]Stages'!$C$66)*'[2]Stages'!$H$67+'[2]Stages'!$E$66,IF(D340&lt;=307.2,(D340-'[2]Stages'!$C$67)*'[2]Stages'!$H$68+'[2]Stages'!$E$67,IF(D340&lt;=311.7,(D340-'[2]Stages'!$C$68)*'[2]Stages'!$H$69+'[2]Stages'!$E$68,IF(D340&lt;=318.1,(D340-'[2]Stages'!$C$69)*'[2]Stages'!$H$70+'[2]Stages'!$E$69,IF(D340&lt;=328.3,(D340-'[2]Stages'!$C$70)*'[2]Stages'!$H$71+'[2]Stages'!$E$70,IF(D340&lt;=345.3,(D340-'[2]Stages'!$C$71)*'[2]Stages'!$H$72+'[2]Stages'!$E$71,IF(D340&lt;=359.2,(D340-'[2]Stages'!$C$72)*'[2]Stages'!$H$73+'[2]Stages'!$E$72)))))))</f>
        <v>313.20133333333337</v>
      </c>
      <c r="G340" s="114" t="s">
        <v>513</v>
      </c>
      <c r="H340" s="114" t="s">
        <v>687</v>
      </c>
      <c r="K340" s="114" t="s">
        <v>730</v>
      </c>
      <c r="L340" s="114" t="s">
        <v>731</v>
      </c>
      <c r="Q340" s="114" t="s">
        <v>517</v>
      </c>
      <c r="R340" s="114" t="s">
        <v>690</v>
      </c>
      <c r="V340" s="165"/>
      <c r="W340" s="105" t="s">
        <v>477</v>
      </c>
      <c r="AB340" s="18">
        <v>22.4</v>
      </c>
      <c r="AC340" s="165">
        <v>21.2</v>
      </c>
      <c r="AD340" s="165"/>
      <c r="AE340" s="165">
        <v>21.2</v>
      </c>
      <c r="AF340" s="165"/>
      <c r="AG340" s="165">
        <v>21.2</v>
      </c>
      <c r="AH340" s="146">
        <f t="shared" si="4"/>
        <v>21.400000000000002</v>
      </c>
      <c r="AI340" s="165"/>
      <c r="AJ340" s="165"/>
      <c r="AM340" s="114" t="s">
        <v>519</v>
      </c>
      <c r="AN340" s="114" t="s">
        <v>212</v>
      </c>
      <c r="AO340" s="116">
        <v>34</v>
      </c>
      <c r="AP340" s="114">
        <v>4</v>
      </c>
      <c r="AQ340" s="116">
        <v>277</v>
      </c>
      <c r="AR340" s="116">
        <v>280</v>
      </c>
      <c r="AS340" s="116">
        <v>2006</v>
      </c>
      <c r="AW340" s="114" t="s">
        <v>520</v>
      </c>
      <c r="AX340" s="117">
        <v>309.5</v>
      </c>
      <c r="AY340" s="167">
        <v>20.8</v>
      </c>
      <c r="AZ340" s="168"/>
      <c r="BA340" s="115"/>
      <c r="BB340" s="115"/>
      <c r="BC340" s="127"/>
      <c r="BE340" s="110"/>
      <c r="BF340" s="111"/>
      <c r="BG340" s="111"/>
      <c r="BH340" s="110"/>
      <c r="BI340" s="111"/>
      <c r="BK340" s="112"/>
      <c r="BL340" s="113"/>
      <c r="BM340" s="113"/>
      <c r="BN340" s="113"/>
      <c r="BO340" s="113"/>
      <c r="BP340" s="101"/>
      <c r="BQ340" s="101"/>
      <c r="BR340" s="155"/>
    </row>
    <row r="341" spans="1:70" s="114" customFormat="1" ht="12" customHeight="1">
      <c r="A341" s="123" t="s">
        <v>735</v>
      </c>
      <c r="B341" s="116"/>
      <c r="D341" s="124">
        <v>310.5</v>
      </c>
      <c r="E341" s="125" t="s">
        <v>276</v>
      </c>
      <c r="F341" s="64">
        <f>IF(D341&lt;=303.4,(D341-'[2]Stages'!$C$66)*'[2]Stages'!$H$67+'[2]Stages'!$E$66,IF(D341&lt;=307.2,(D341-'[2]Stages'!$C$67)*'[2]Stages'!$H$68+'[2]Stages'!$E$67,IF(D341&lt;=311.7,(D341-'[2]Stages'!$C$68)*'[2]Stages'!$H$69+'[2]Stages'!$E$68,IF(D341&lt;=318.1,(D341-'[2]Stages'!$C$69)*'[2]Stages'!$H$70+'[2]Stages'!$E$69,IF(D341&lt;=328.3,(D341-'[2]Stages'!$C$70)*'[2]Stages'!$H$71+'[2]Stages'!$E$70,IF(D341&lt;=345.3,(D341-'[2]Stages'!$C$71)*'[2]Stages'!$H$72+'[2]Stages'!$E$71,IF(D341&lt;=359.2,(D341-'[2]Stages'!$C$72)*'[2]Stages'!$H$73+'[2]Stages'!$E$72)))))))</f>
        <v>313.20133333333337</v>
      </c>
      <c r="G341" s="114" t="s">
        <v>513</v>
      </c>
      <c r="H341" s="114" t="s">
        <v>687</v>
      </c>
      <c r="K341" s="114" t="s">
        <v>730</v>
      </c>
      <c r="L341" s="114" t="s">
        <v>736</v>
      </c>
      <c r="Q341" s="114" t="s">
        <v>517</v>
      </c>
      <c r="R341" s="114" t="s">
        <v>690</v>
      </c>
      <c r="V341" s="165"/>
      <c r="W341" s="105" t="s">
        <v>477</v>
      </c>
      <c r="AB341" s="18">
        <v>22.4</v>
      </c>
      <c r="AC341" s="165">
        <v>21.4</v>
      </c>
      <c r="AD341" s="165"/>
      <c r="AE341" s="165">
        <v>21.4</v>
      </c>
      <c r="AF341" s="165"/>
      <c r="AG341" s="165">
        <v>21.4</v>
      </c>
      <c r="AH341" s="146">
        <f t="shared" si="4"/>
        <v>21.6</v>
      </c>
      <c r="AI341" s="165"/>
      <c r="AJ341" s="165"/>
      <c r="AM341" s="114" t="s">
        <v>519</v>
      </c>
      <c r="AN341" s="114" t="s">
        <v>212</v>
      </c>
      <c r="AO341" s="116">
        <v>34</v>
      </c>
      <c r="AP341" s="114">
        <v>4</v>
      </c>
      <c r="AQ341" s="116">
        <v>277</v>
      </c>
      <c r="AR341" s="116">
        <v>280</v>
      </c>
      <c r="AS341" s="116">
        <v>2006</v>
      </c>
      <c r="AW341" s="114" t="s">
        <v>520</v>
      </c>
      <c r="AX341" s="117">
        <v>309</v>
      </c>
      <c r="AY341" s="167">
        <v>20</v>
      </c>
      <c r="AZ341" s="168"/>
      <c r="BA341" s="115"/>
      <c r="BB341" s="115"/>
      <c r="BC341" s="127"/>
      <c r="BE341" s="110"/>
      <c r="BF341" s="111"/>
      <c r="BG341" s="111"/>
      <c r="BH341" s="110"/>
      <c r="BI341" s="111"/>
      <c r="BK341" s="112"/>
      <c r="BL341" s="113"/>
      <c r="BM341" s="113"/>
      <c r="BN341" s="113"/>
      <c r="BO341" s="113"/>
      <c r="BP341" s="101"/>
      <c r="BQ341" s="101"/>
      <c r="BR341" s="155"/>
    </row>
    <row r="342" spans="1:70" s="114" customFormat="1" ht="12" customHeight="1">
      <c r="A342" s="99"/>
      <c r="B342" s="100"/>
      <c r="C342" s="117"/>
      <c r="D342" s="124">
        <v>319.89732142857144</v>
      </c>
      <c r="E342" s="103" t="s">
        <v>276</v>
      </c>
      <c r="F342" s="64">
        <f>IF(D342&lt;=303.4,(D342-'[2]Stages'!$C$66)*'[2]Stages'!$H$67+'[2]Stages'!$E$66,IF(D342&lt;=307.2,(D342-'[2]Stages'!$C$67)*'[2]Stages'!$H$68+'[2]Stages'!$E$67,IF(D342&lt;=311.7,(D342-'[2]Stages'!$C$68)*'[2]Stages'!$H$69+'[2]Stages'!$E$68,IF(D342&lt;=318.1,(D342-'[2]Stages'!$C$69)*'[2]Stages'!$H$70+'[2]Stages'!$E$69,IF(D342&lt;=328.3,(D342-'[2]Stages'!$C$70)*'[2]Stages'!$H$71+'[2]Stages'!$E$70,IF(D342&lt;=345.3,(D342-'[2]Stages'!$C$71)*'[2]Stages'!$H$72+'[2]Stages'!$E$71,IF(D342&lt;=359.2,(D342-'[2]Stages'!$C$72)*'[2]Stages'!$H$73+'[2]Stages'!$E$72)))))))</f>
        <v>324.34011029411766</v>
      </c>
      <c r="G342" s="101" t="s">
        <v>737</v>
      </c>
      <c r="H342" s="101"/>
      <c r="I342" s="101"/>
      <c r="J342" s="101"/>
      <c r="K342" s="101"/>
      <c r="L342" s="101"/>
      <c r="M342" s="101"/>
      <c r="N342" s="101"/>
      <c r="O342" s="101"/>
      <c r="P342" s="101"/>
      <c r="Q342" s="101" t="s">
        <v>701</v>
      </c>
      <c r="R342" s="117" t="s">
        <v>738</v>
      </c>
      <c r="S342" s="101"/>
      <c r="T342" s="101"/>
      <c r="U342" s="149" t="s">
        <v>739</v>
      </c>
      <c r="V342" s="188"/>
      <c r="W342" s="105" t="s">
        <v>477</v>
      </c>
      <c r="X342" s="101"/>
      <c r="Y342" s="101"/>
      <c r="Z342" s="101"/>
      <c r="AA342" s="101"/>
      <c r="AB342" s="18">
        <v>22.4</v>
      </c>
      <c r="AC342" s="188">
        <v>22.16</v>
      </c>
      <c r="AD342" s="100"/>
      <c r="AE342" s="188">
        <v>22.16</v>
      </c>
      <c r="AF342" s="188"/>
      <c r="AG342" s="188">
        <v>22.16</v>
      </c>
      <c r="AH342" s="146">
        <f t="shared" si="4"/>
        <v>22.360000000000003</v>
      </c>
      <c r="AI342" s="189">
        <f aca="true" t="shared" si="5" ref="AI342:AI405">113.3-4.38*(AE342-(-1))</f>
        <v>11.859200000000001</v>
      </c>
      <c r="AJ342" s="189">
        <f aca="true" t="shared" si="6" ref="AJ342:AJ405">113.3-4.38*(AE342-1.5-(-1))</f>
        <v>18.429199999999994</v>
      </c>
      <c r="AK342" s="101"/>
      <c r="AL342" s="101"/>
      <c r="AM342" s="101"/>
      <c r="AN342" s="101"/>
      <c r="AO342" s="100"/>
      <c r="AP342" s="101"/>
      <c r="AQ342" s="100"/>
      <c r="AR342" s="100"/>
      <c r="AS342" s="100">
        <v>2008</v>
      </c>
      <c r="AT342" s="101"/>
      <c r="AU342" s="101"/>
      <c r="AV342" s="101"/>
      <c r="AW342" s="101" t="s">
        <v>740</v>
      </c>
      <c r="AX342" s="181">
        <v>330</v>
      </c>
      <c r="AY342" s="181"/>
      <c r="AZ342" s="182">
        <v>330</v>
      </c>
      <c r="BA342" s="108" t="e">
        <f>AVERAGE(AY342:AY342)</f>
        <v>#DIV/0!</v>
      </c>
      <c r="BB342" s="108"/>
      <c r="BC342" s="109">
        <f>COUNT(AY342:AY342)</f>
        <v>0</v>
      </c>
      <c r="BD342" s="108"/>
      <c r="BF342" s="115"/>
      <c r="BG342" s="115"/>
      <c r="BI342" s="115"/>
      <c r="BK342" s="112"/>
      <c r="BL342" s="113"/>
      <c r="BM342" s="113"/>
      <c r="BN342" s="113"/>
      <c r="BO342" s="113"/>
      <c r="BP342" s="101"/>
      <c r="BQ342" s="101"/>
      <c r="BR342" s="101"/>
    </row>
    <row r="343" spans="1:70" s="114" customFormat="1" ht="12" customHeight="1">
      <c r="A343" s="99"/>
      <c r="B343" s="100"/>
      <c r="C343" s="117"/>
      <c r="D343" s="124">
        <v>319.9140625</v>
      </c>
      <c r="E343" s="103" t="s">
        <v>276</v>
      </c>
      <c r="F343" s="64">
        <f>IF(D343&lt;=303.4,(D343-'[2]Stages'!$C$66)*'[2]Stages'!$H$67+'[2]Stages'!$E$66,IF(D343&lt;=307.2,(D343-'[2]Stages'!$C$67)*'[2]Stages'!$H$68+'[2]Stages'!$E$67,IF(D343&lt;=311.7,(D343-'[2]Stages'!$C$68)*'[2]Stages'!$H$69+'[2]Stages'!$E$68,IF(D343&lt;=318.1,(D343-'[2]Stages'!$C$69)*'[2]Stages'!$H$70+'[2]Stages'!$E$69,IF(D343&lt;=328.3,(D343-'[2]Stages'!$C$70)*'[2]Stages'!$H$71+'[2]Stages'!$E$70,IF(D343&lt;=345.3,(D343-'[2]Stages'!$C$71)*'[2]Stages'!$H$72+'[2]Stages'!$E$71,IF(D343&lt;=359.2,(D343-'[2]Stages'!$C$72)*'[2]Stages'!$H$73+'[2]Stages'!$E$72)))))))</f>
        <v>324.35045036764706</v>
      </c>
      <c r="G343" s="101" t="s">
        <v>737</v>
      </c>
      <c r="H343" s="101"/>
      <c r="I343" s="101"/>
      <c r="J343" s="101"/>
      <c r="K343" s="101"/>
      <c r="L343" s="101"/>
      <c r="M343" s="101"/>
      <c r="N343" s="101"/>
      <c r="O343" s="101"/>
      <c r="P343" s="101"/>
      <c r="Q343" s="101" t="s">
        <v>701</v>
      </c>
      <c r="R343" s="117" t="s">
        <v>738</v>
      </c>
      <c r="S343" s="101"/>
      <c r="T343" s="101"/>
      <c r="U343" s="149" t="s">
        <v>739</v>
      </c>
      <c r="V343" s="188"/>
      <c r="W343" s="105" t="s">
        <v>477</v>
      </c>
      <c r="X343" s="101"/>
      <c r="Y343" s="101"/>
      <c r="Z343" s="101"/>
      <c r="AA343" s="101"/>
      <c r="AB343" s="18">
        <v>22.4</v>
      </c>
      <c r="AC343" s="188">
        <v>22.493333333333332</v>
      </c>
      <c r="AD343" s="100"/>
      <c r="AE343" s="188">
        <v>22.493333333333332</v>
      </c>
      <c r="AF343" s="188"/>
      <c r="AG343" s="188">
        <v>22.493333333333332</v>
      </c>
      <c r="AH343" s="146">
        <f aca="true" t="shared" si="7" ref="AH343:AH406">AG343+(22.6-AB343)</f>
        <v>22.693333333333335</v>
      </c>
      <c r="AI343" s="189">
        <f t="shared" si="5"/>
        <v>10.399200000000008</v>
      </c>
      <c r="AJ343" s="189">
        <f t="shared" si="6"/>
        <v>16.9692</v>
      </c>
      <c r="AK343" s="101"/>
      <c r="AL343" s="101"/>
      <c r="AM343" s="101"/>
      <c r="AN343" s="101"/>
      <c r="AO343" s="100"/>
      <c r="AP343" s="101"/>
      <c r="AQ343" s="100"/>
      <c r="AR343" s="100"/>
      <c r="AS343" s="100">
        <v>2008</v>
      </c>
      <c r="AT343" s="101"/>
      <c r="AU343" s="101"/>
      <c r="AV343" s="101"/>
      <c r="AW343" s="101" t="s">
        <v>740</v>
      </c>
      <c r="AX343" s="190">
        <v>332.8111298482293</v>
      </c>
      <c r="AY343" s="191">
        <v>21.29</v>
      </c>
      <c r="AZ343" s="192"/>
      <c r="BA343" s="108"/>
      <c r="BB343" s="108"/>
      <c r="BC343" s="109"/>
      <c r="BD343" s="108"/>
      <c r="BF343" s="115"/>
      <c r="BG343" s="115"/>
      <c r="BI343" s="115"/>
      <c r="BK343" s="112"/>
      <c r="BL343" s="113"/>
      <c r="BM343" s="113"/>
      <c r="BN343" s="113"/>
      <c r="BO343" s="113"/>
      <c r="BP343" s="101"/>
      <c r="BQ343" s="101"/>
      <c r="BR343" s="101"/>
    </row>
    <row r="344" spans="1:70" s="114" customFormat="1" ht="12" customHeight="1">
      <c r="A344" s="99"/>
      <c r="B344" s="100"/>
      <c r="C344" s="117"/>
      <c r="D344" s="124">
        <v>319.95535714285717</v>
      </c>
      <c r="E344" s="103" t="s">
        <v>276</v>
      </c>
      <c r="F344" s="64">
        <f>IF(D344&lt;=303.4,(D344-'[2]Stages'!$C$66)*'[2]Stages'!$H$67+'[2]Stages'!$E$66,IF(D344&lt;=307.2,(D344-'[2]Stages'!$C$67)*'[2]Stages'!$H$68+'[2]Stages'!$E$67,IF(D344&lt;=311.7,(D344-'[2]Stages'!$C$68)*'[2]Stages'!$H$69+'[2]Stages'!$E$68,IF(D344&lt;=318.1,(D344-'[2]Stages'!$C$69)*'[2]Stages'!$H$70+'[2]Stages'!$E$69,IF(D344&lt;=328.3,(D344-'[2]Stages'!$C$70)*'[2]Stages'!$H$71+'[2]Stages'!$E$70,IF(D344&lt;=345.3,(D344-'[2]Stages'!$C$71)*'[2]Stages'!$H$72+'[2]Stages'!$E$71,IF(D344&lt;=359.2,(D344-'[2]Stages'!$C$72)*'[2]Stages'!$H$73+'[2]Stages'!$E$72)))))))</f>
        <v>324.37595588235297</v>
      </c>
      <c r="G344" s="101" t="s">
        <v>737</v>
      </c>
      <c r="H344" s="101"/>
      <c r="I344" s="101"/>
      <c r="J344" s="101"/>
      <c r="K344" s="101"/>
      <c r="L344" s="101"/>
      <c r="M344" s="101"/>
      <c r="N344" s="101"/>
      <c r="O344" s="101"/>
      <c r="P344" s="101"/>
      <c r="Q344" s="101" t="s">
        <v>701</v>
      </c>
      <c r="R344" s="117" t="s">
        <v>738</v>
      </c>
      <c r="S344" s="101"/>
      <c r="T344" s="101"/>
      <c r="U344" s="149" t="s">
        <v>739</v>
      </c>
      <c r="V344" s="188"/>
      <c r="W344" s="105" t="s">
        <v>477</v>
      </c>
      <c r="X344" s="101"/>
      <c r="Y344" s="101"/>
      <c r="Z344" s="101"/>
      <c r="AA344" s="101"/>
      <c r="AB344" s="18">
        <v>22.4</v>
      </c>
      <c r="AC344" s="188">
        <v>22.22</v>
      </c>
      <c r="AD344" s="100"/>
      <c r="AE344" s="188">
        <v>22.22</v>
      </c>
      <c r="AF344" s="188"/>
      <c r="AG344" s="188">
        <v>22.22</v>
      </c>
      <c r="AH344" s="146">
        <f t="shared" si="7"/>
        <v>22.42</v>
      </c>
      <c r="AI344" s="189">
        <f t="shared" si="5"/>
        <v>11.596400000000003</v>
      </c>
      <c r="AJ344" s="189">
        <f t="shared" si="6"/>
        <v>18.16640000000001</v>
      </c>
      <c r="AK344" s="101"/>
      <c r="AL344" s="101"/>
      <c r="AM344" s="101"/>
      <c r="AN344" s="101"/>
      <c r="AO344" s="100"/>
      <c r="AP344" s="101"/>
      <c r="AQ344" s="100"/>
      <c r="AR344" s="100"/>
      <c r="AS344" s="100">
        <v>2008</v>
      </c>
      <c r="AT344" s="101"/>
      <c r="AU344" s="101"/>
      <c r="AV344" s="101"/>
      <c r="AW344" s="101" t="s">
        <v>740</v>
      </c>
      <c r="AX344" s="190">
        <v>332.9629005059022</v>
      </c>
      <c r="AY344" s="191">
        <v>20.85</v>
      </c>
      <c r="AZ344" s="192">
        <v>333</v>
      </c>
      <c r="BA344" s="108">
        <f>AVERAGE(AY343:AY346)</f>
        <v>21.250833333333336</v>
      </c>
      <c r="BB344" s="108">
        <f>STDEV(AY343:AY346)</f>
        <v>0.41184656438119516</v>
      </c>
      <c r="BC344" s="109">
        <f>COUNT(AY343:AY346)</f>
        <v>4</v>
      </c>
      <c r="BD344" s="108">
        <f>2*BB344/(BC344)^0.5</f>
        <v>0.41184656438119516</v>
      </c>
      <c r="BF344" s="115"/>
      <c r="BG344" s="115"/>
      <c r="BI344" s="115"/>
      <c r="BK344" s="112"/>
      <c r="BL344" s="113"/>
      <c r="BM344" s="113"/>
      <c r="BN344" s="113"/>
      <c r="BO344" s="113"/>
      <c r="BP344" s="101"/>
      <c r="BQ344" s="101"/>
      <c r="BR344" s="101"/>
    </row>
    <row r="345" spans="1:70" s="114" customFormat="1" ht="12" customHeight="1">
      <c r="A345" s="99"/>
      <c r="B345" s="100"/>
      <c r="C345" s="117"/>
      <c r="D345" s="124">
        <v>319.96763392857144</v>
      </c>
      <c r="E345" s="103" t="s">
        <v>276</v>
      </c>
      <c r="F345" s="64">
        <f>IF(D345&lt;=303.4,(D345-'[2]Stages'!$C$66)*'[2]Stages'!$H$67+'[2]Stages'!$E$66,IF(D345&lt;=307.2,(D345-'[2]Stages'!$C$67)*'[2]Stages'!$H$68+'[2]Stages'!$E$67,IF(D345&lt;=311.7,(D345-'[2]Stages'!$C$68)*'[2]Stages'!$H$69+'[2]Stages'!$E$68,IF(D345&lt;=318.1,(D345-'[2]Stages'!$C$69)*'[2]Stages'!$H$70+'[2]Stages'!$E$69,IF(D345&lt;=328.3,(D345-'[2]Stages'!$C$70)*'[2]Stages'!$H$71+'[2]Stages'!$E$70,IF(D345&lt;=345.3,(D345-'[2]Stages'!$C$71)*'[2]Stages'!$H$72+'[2]Stages'!$E$71,IF(D345&lt;=359.2,(D345-'[2]Stages'!$C$72)*'[2]Stages'!$H$73+'[2]Stages'!$E$72)))))))</f>
        <v>324.3835386029412</v>
      </c>
      <c r="G345" s="101" t="s">
        <v>737</v>
      </c>
      <c r="H345" s="101"/>
      <c r="I345" s="101"/>
      <c r="J345" s="101"/>
      <c r="K345" s="101"/>
      <c r="L345" s="101"/>
      <c r="M345" s="101"/>
      <c r="N345" s="101"/>
      <c r="O345" s="101"/>
      <c r="P345" s="101"/>
      <c r="Q345" s="101" t="s">
        <v>701</v>
      </c>
      <c r="R345" s="117" t="s">
        <v>738</v>
      </c>
      <c r="S345" s="101"/>
      <c r="T345" s="101"/>
      <c r="U345" s="149" t="s">
        <v>739</v>
      </c>
      <c r="V345" s="188"/>
      <c r="W345" s="105" t="s">
        <v>477</v>
      </c>
      <c r="X345" s="101"/>
      <c r="Y345" s="101"/>
      <c r="Z345" s="101"/>
      <c r="AA345" s="101"/>
      <c r="AB345" s="18">
        <v>22.4</v>
      </c>
      <c r="AC345" s="188">
        <v>22.39</v>
      </c>
      <c r="AD345" s="100"/>
      <c r="AE345" s="188">
        <v>22.39</v>
      </c>
      <c r="AF345" s="188"/>
      <c r="AG345" s="188">
        <v>22.39</v>
      </c>
      <c r="AH345" s="146">
        <f t="shared" si="7"/>
        <v>22.590000000000003</v>
      </c>
      <c r="AI345" s="189">
        <f t="shared" si="5"/>
        <v>10.851799999999997</v>
      </c>
      <c r="AJ345" s="189">
        <f t="shared" si="6"/>
        <v>17.42179999999999</v>
      </c>
      <c r="AK345" s="101"/>
      <c r="AL345" s="101"/>
      <c r="AM345" s="101"/>
      <c r="AN345" s="101"/>
      <c r="AO345" s="100"/>
      <c r="AP345" s="101"/>
      <c r="AQ345" s="100"/>
      <c r="AR345" s="100"/>
      <c r="AS345" s="100">
        <v>2008</v>
      </c>
      <c r="AT345" s="101"/>
      <c r="AU345" s="101"/>
      <c r="AV345" s="101"/>
      <c r="AW345" s="101" t="s">
        <v>740</v>
      </c>
      <c r="AX345" s="190">
        <v>333.2289156626506</v>
      </c>
      <c r="AY345" s="190">
        <v>21.05666666666667</v>
      </c>
      <c r="AZ345" s="118"/>
      <c r="BA345" s="108"/>
      <c r="BB345" s="108"/>
      <c r="BC345" s="109"/>
      <c r="BD345" s="101"/>
      <c r="BF345" s="115"/>
      <c r="BG345" s="115"/>
      <c r="BI345" s="115"/>
      <c r="BK345" s="112"/>
      <c r="BL345" s="113"/>
      <c r="BM345" s="113"/>
      <c r="BN345" s="113"/>
      <c r="BO345" s="113"/>
      <c r="BP345" s="101"/>
      <c r="BQ345" s="101"/>
      <c r="BR345" s="101"/>
    </row>
    <row r="346" spans="1:70" s="114" customFormat="1" ht="12" customHeight="1">
      <c r="A346" s="99"/>
      <c r="B346" s="100"/>
      <c r="C346" s="117"/>
      <c r="D346" s="124">
        <v>320.05</v>
      </c>
      <c r="E346" s="103" t="s">
        <v>276</v>
      </c>
      <c r="F346" s="64">
        <f>IF(D346&lt;=303.4,(D346-'[2]Stages'!$C$66)*'[2]Stages'!$H$67+'[2]Stages'!$E$66,IF(D346&lt;=307.2,(D346-'[2]Stages'!$C$67)*'[2]Stages'!$H$68+'[2]Stages'!$E$67,IF(D346&lt;=311.7,(D346-'[2]Stages'!$C$68)*'[2]Stages'!$H$69+'[2]Stages'!$E$68,IF(D346&lt;=318.1,(D346-'[2]Stages'!$C$69)*'[2]Stages'!$H$70+'[2]Stages'!$E$69,IF(D346&lt;=328.3,(D346-'[2]Stages'!$C$70)*'[2]Stages'!$H$71+'[2]Stages'!$E$70,IF(D346&lt;=345.3,(D346-'[2]Stages'!$C$71)*'[2]Stages'!$H$72+'[2]Stages'!$E$71,IF(D346&lt;=359.2,(D346-'[2]Stages'!$C$72)*'[2]Stages'!$H$73+'[2]Stages'!$E$72)))))))</f>
        <v>324.4344117647059</v>
      </c>
      <c r="G346" s="101" t="s">
        <v>737</v>
      </c>
      <c r="H346" s="101"/>
      <c r="I346" s="101"/>
      <c r="J346" s="101"/>
      <c r="K346" s="101"/>
      <c r="L346" s="101"/>
      <c r="M346" s="101"/>
      <c r="N346" s="101"/>
      <c r="O346" s="101"/>
      <c r="P346" s="101"/>
      <c r="Q346" s="101" t="s">
        <v>701</v>
      </c>
      <c r="R346" s="117" t="s">
        <v>738</v>
      </c>
      <c r="S346" s="101"/>
      <c r="T346" s="101"/>
      <c r="U346" s="149" t="s">
        <v>739</v>
      </c>
      <c r="V346" s="188"/>
      <c r="W346" s="105" t="s">
        <v>477</v>
      </c>
      <c r="X346" s="101"/>
      <c r="Y346" s="101"/>
      <c r="Z346" s="101"/>
      <c r="AA346" s="101"/>
      <c r="AB346" s="18">
        <v>22.4</v>
      </c>
      <c r="AC346" s="188">
        <v>22.23</v>
      </c>
      <c r="AD346" s="100"/>
      <c r="AE346" s="188">
        <v>22.23</v>
      </c>
      <c r="AF346" s="188"/>
      <c r="AG346" s="188">
        <v>22.23</v>
      </c>
      <c r="AH346" s="146">
        <f t="shared" si="7"/>
        <v>22.430000000000003</v>
      </c>
      <c r="AI346" s="189">
        <f t="shared" si="5"/>
        <v>11.552599999999998</v>
      </c>
      <c r="AJ346" s="189">
        <f t="shared" si="6"/>
        <v>18.12259999999999</v>
      </c>
      <c r="AK346" s="101"/>
      <c r="AL346" s="101"/>
      <c r="AM346" s="101"/>
      <c r="AN346" s="101"/>
      <c r="AO346" s="100"/>
      <c r="AP346" s="101"/>
      <c r="AQ346" s="100"/>
      <c r="AR346" s="100"/>
      <c r="AS346" s="100">
        <v>2008</v>
      </c>
      <c r="AT346" s="101"/>
      <c r="AU346" s="101"/>
      <c r="AV346" s="101"/>
      <c r="AW346" s="101" t="s">
        <v>740</v>
      </c>
      <c r="AX346" s="190">
        <v>335.6385542168675</v>
      </c>
      <c r="AY346" s="190">
        <v>21.806666666666672</v>
      </c>
      <c r="AZ346" s="118">
        <v>335</v>
      </c>
      <c r="BA346" s="108">
        <f>AVERAGE(AY345:AY346)</f>
        <v>21.431666666666672</v>
      </c>
      <c r="BB346" s="108">
        <f>STDEV(AY345:AY346)</f>
        <v>0.5303300858899131</v>
      </c>
      <c r="BC346" s="109">
        <f>COUNT(AY345:AY346)</f>
        <v>2</v>
      </c>
      <c r="BD346" s="108">
        <f>2*BB346/(BC346)^0.5</f>
        <v>0.7500000000000034</v>
      </c>
      <c r="BF346" s="115"/>
      <c r="BG346" s="115"/>
      <c r="BI346" s="115"/>
      <c r="BK346" s="112"/>
      <c r="BL346" s="113"/>
      <c r="BM346" s="113"/>
      <c r="BN346" s="113"/>
      <c r="BO346" s="113"/>
      <c r="BP346" s="101"/>
      <c r="BQ346" s="101"/>
      <c r="BR346" s="101"/>
    </row>
    <row r="347" spans="1:70" s="114" customFormat="1" ht="12" customHeight="1">
      <c r="A347" s="99"/>
      <c r="B347" s="100"/>
      <c r="C347" s="117"/>
      <c r="D347" s="124">
        <v>320.12276785714283</v>
      </c>
      <c r="E347" s="103" t="s">
        <v>276</v>
      </c>
      <c r="F347" s="64">
        <f>IF(D347&lt;=303.4,(D347-'[2]Stages'!$C$66)*'[2]Stages'!$H$67+'[2]Stages'!$E$66,IF(D347&lt;=307.2,(D347-'[2]Stages'!$C$67)*'[2]Stages'!$H$68+'[2]Stages'!$E$67,IF(D347&lt;=311.7,(D347-'[2]Stages'!$C$68)*'[2]Stages'!$H$69+'[2]Stages'!$E$68,IF(D347&lt;=318.1,(D347-'[2]Stages'!$C$69)*'[2]Stages'!$H$70+'[2]Stages'!$E$69,IF(D347&lt;=328.3,(D347-'[2]Stages'!$C$70)*'[2]Stages'!$H$71+'[2]Stages'!$E$70,IF(D347&lt;=345.3,(D347-'[2]Stages'!$C$71)*'[2]Stages'!$H$72+'[2]Stages'!$E$71,IF(D347&lt;=359.2,(D347-'[2]Stages'!$C$72)*'[2]Stages'!$H$73+'[2]Stages'!$E$72)))))))</f>
        <v>324.47935661764706</v>
      </c>
      <c r="G347" s="101" t="s">
        <v>737</v>
      </c>
      <c r="H347" s="101"/>
      <c r="I347" s="101"/>
      <c r="J347" s="101"/>
      <c r="K347" s="101"/>
      <c r="L347" s="101"/>
      <c r="M347" s="101"/>
      <c r="N347" s="101"/>
      <c r="O347" s="101"/>
      <c r="P347" s="101"/>
      <c r="Q347" s="101" t="s">
        <v>701</v>
      </c>
      <c r="R347" s="117" t="s">
        <v>738</v>
      </c>
      <c r="S347" s="101"/>
      <c r="T347" s="101"/>
      <c r="U347" s="149" t="s">
        <v>739</v>
      </c>
      <c r="V347" s="188"/>
      <c r="W347" s="105" t="s">
        <v>477</v>
      </c>
      <c r="X347" s="101"/>
      <c r="Y347" s="101"/>
      <c r="Z347" s="101"/>
      <c r="AA347" s="101"/>
      <c r="AB347" s="18">
        <v>22.4</v>
      </c>
      <c r="AC347" s="188">
        <v>22.24</v>
      </c>
      <c r="AD347" s="100"/>
      <c r="AE347" s="188">
        <v>22.24</v>
      </c>
      <c r="AF347" s="188"/>
      <c r="AG347" s="188">
        <v>22.24</v>
      </c>
      <c r="AH347" s="146">
        <f t="shared" si="7"/>
        <v>22.44</v>
      </c>
      <c r="AI347" s="189">
        <f t="shared" si="5"/>
        <v>11.508800000000008</v>
      </c>
      <c r="AJ347" s="189">
        <f t="shared" si="6"/>
        <v>18.0788</v>
      </c>
      <c r="AK347" s="101"/>
      <c r="AL347" s="101"/>
      <c r="AM347" s="101"/>
      <c r="AN347" s="101"/>
      <c r="AO347" s="100"/>
      <c r="AP347" s="101"/>
      <c r="AQ347" s="100"/>
      <c r="AR347" s="100"/>
      <c r="AS347" s="100">
        <v>2008</v>
      </c>
      <c r="AT347" s="101"/>
      <c r="AU347" s="101"/>
      <c r="AV347" s="101"/>
      <c r="AW347" s="101" t="s">
        <v>740</v>
      </c>
      <c r="AX347" s="190">
        <v>338.28915662650604</v>
      </c>
      <c r="AY347" s="190">
        <v>20.86</v>
      </c>
      <c r="AZ347" s="118">
        <v>338</v>
      </c>
      <c r="BA347" s="108">
        <f>AY347</f>
        <v>20.86</v>
      </c>
      <c r="BB347" s="108"/>
      <c r="BC347" s="109">
        <v>1</v>
      </c>
      <c r="BD347" s="108">
        <f>2*BB347/(BC347)^0.5</f>
        <v>0</v>
      </c>
      <c r="BF347" s="115"/>
      <c r="BG347" s="115"/>
      <c r="BI347" s="115"/>
      <c r="BK347" s="112"/>
      <c r="BL347" s="113"/>
      <c r="BM347" s="113"/>
      <c r="BN347" s="113"/>
      <c r="BO347" s="113"/>
      <c r="BP347" s="101"/>
      <c r="BQ347" s="101"/>
      <c r="BR347" s="101"/>
    </row>
    <row r="348" spans="1:70" s="114" customFormat="1" ht="12" customHeight="1">
      <c r="A348" s="99"/>
      <c r="B348" s="100"/>
      <c r="C348" s="117"/>
      <c r="D348" s="124">
        <v>320.140625</v>
      </c>
      <c r="E348" s="103" t="s">
        <v>276</v>
      </c>
      <c r="F348" s="64">
        <f>IF(D348&lt;=303.4,(D348-'[2]Stages'!$C$66)*'[2]Stages'!$H$67+'[2]Stages'!$E$66,IF(D348&lt;=307.2,(D348-'[2]Stages'!$C$67)*'[2]Stages'!$H$68+'[2]Stages'!$E$67,IF(D348&lt;=311.7,(D348-'[2]Stages'!$C$68)*'[2]Stages'!$H$69+'[2]Stages'!$E$68,IF(D348&lt;=318.1,(D348-'[2]Stages'!$C$69)*'[2]Stages'!$H$70+'[2]Stages'!$E$69,IF(D348&lt;=328.3,(D348-'[2]Stages'!$C$70)*'[2]Stages'!$H$71+'[2]Stages'!$E$70,IF(D348&lt;=345.3,(D348-'[2]Stages'!$C$71)*'[2]Stages'!$H$72+'[2]Stages'!$E$71,IF(D348&lt;=359.2,(D348-'[2]Stages'!$C$72)*'[2]Stages'!$H$73+'[2]Stages'!$E$72)))))))</f>
        <v>324.49038602941175</v>
      </c>
      <c r="G348" s="101" t="s">
        <v>737</v>
      </c>
      <c r="H348" s="101"/>
      <c r="I348" s="101"/>
      <c r="J348" s="101"/>
      <c r="K348" s="101"/>
      <c r="L348" s="101"/>
      <c r="M348" s="101"/>
      <c r="N348" s="101"/>
      <c r="O348" s="101"/>
      <c r="P348" s="101"/>
      <c r="Q348" s="101" t="s">
        <v>701</v>
      </c>
      <c r="R348" s="117" t="s">
        <v>738</v>
      </c>
      <c r="S348" s="101"/>
      <c r="T348" s="101"/>
      <c r="U348" s="149" t="s">
        <v>739</v>
      </c>
      <c r="V348" s="188"/>
      <c r="W348" s="105" t="s">
        <v>477</v>
      </c>
      <c r="X348" s="101"/>
      <c r="Y348" s="101"/>
      <c r="Z348" s="101"/>
      <c r="AA348" s="101"/>
      <c r="AB348" s="18">
        <v>22.4</v>
      </c>
      <c r="AC348" s="188">
        <v>22.14</v>
      </c>
      <c r="AD348" s="100"/>
      <c r="AE348" s="188">
        <v>22.14</v>
      </c>
      <c r="AF348" s="188"/>
      <c r="AG348" s="188">
        <v>22.14</v>
      </c>
      <c r="AH348" s="146">
        <f t="shared" si="7"/>
        <v>22.340000000000003</v>
      </c>
      <c r="AI348" s="189">
        <f t="shared" si="5"/>
        <v>11.946799999999996</v>
      </c>
      <c r="AJ348" s="189">
        <f t="shared" si="6"/>
        <v>18.516800000000003</v>
      </c>
      <c r="AK348" s="101"/>
      <c r="AL348" s="101"/>
      <c r="AM348" s="101"/>
      <c r="AN348" s="101"/>
      <c r="AO348" s="100"/>
      <c r="AP348" s="101"/>
      <c r="AQ348" s="100"/>
      <c r="AR348" s="100"/>
      <c r="AS348" s="100">
        <v>2008</v>
      </c>
      <c r="AT348" s="101"/>
      <c r="AU348" s="101"/>
      <c r="AV348" s="101"/>
      <c r="AW348" s="101" t="s">
        <v>740</v>
      </c>
      <c r="AX348" s="181">
        <v>341</v>
      </c>
      <c r="AY348" s="181"/>
      <c r="AZ348" s="182"/>
      <c r="BA348" s="108"/>
      <c r="BB348" s="108"/>
      <c r="BC348" s="109"/>
      <c r="BD348" s="101"/>
      <c r="BF348" s="115"/>
      <c r="BG348" s="115"/>
      <c r="BI348" s="115"/>
      <c r="BK348" s="112"/>
      <c r="BL348" s="113"/>
      <c r="BM348" s="113"/>
      <c r="BN348" s="113"/>
      <c r="BO348" s="113"/>
      <c r="BP348" s="101"/>
      <c r="BQ348" s="101"/>
      <c r="BR348" s="101"/>
    </row>
    <row r="349" spans="1:70" s="114" customFormat="1" ht="12" customHeight="1">
      <c r="A349" s="99"/>
      <c r="B349" s="100"/>
      <c r="C349" s="117"/>
      <c r="D349" s="124">
        <v>320.203125</v>
      </c>
      <c r="E349" s="103" t="s">
        <v>276</v>
      </c>
      <c r="F349" s="64">
        <f>IF(D349&lt;=303.4,(D349-'[2]Stages'!$C$66)*'[2]Stages'!$H$67+'[2]Stages'!$E$66,IF(D349&lt;=307.2,(D349-'[2]Stages'!$C$67)*'[2]Stages'!$H$68+'[2]Stages'!$E$67,IF(D349&lt;=311.7,(D349-'[2]Stages'!$C$68)*'[2]Stages'!$H$69+'[2]Stages'!$E$68,IF(D349&lt;=318.1,(D349-'[2]Stages'!$C$69)*'[2]Stages'!$H$70+'[2]Stages'!$E$69,IF(D349&lt;=328.3,(D349-'[2]Stages'!$C$70)*'[2]Stages'!$H$71+'[2]Stages'!$E$70,IF(D349&lt;=345.3,(D349-'[2]Stages'!$C$71)*'[2]Stages'!$H$72+'[2]Stages'!$E$71,IF(D349&lt;=359.2,(D349-'[2]Stages'!$C$72)*'[2]Stages'!$H$73+'[2]Stages'!$E$72)))))))</f>
        <v>324.5289889705882</v>
      </c>
      <c r="G349" s="101" t="s">
        <v>737</v>
      </c>
      <c r="H349" s="101"/>
      <c r="I349" s="101"/>
      <c r="J349" s="101"/>
      <c r="K349" s="101"/>
      <c r="L349" s="101"/>
      <c r="M349" s="101"/>
      <c r="N349" s="101"/>
      <c r="O349" s="101"/>
      <c r="P349" s="101"/>
      <c r="Q349" s="101" t="s">
        <v>701</v>
      </c>
      <c r="R349" s="117" t="s">
        <v>738</v>
      </c>
      <c r="S349" s="101"/>
      <c r="T349" s="101"/>
      <c r="U349" s="149" t="s">
        <v>739</v>
      </c>
      <c r="V349" s="188"/>
      <c r="W349" s="105" t="s">
        <v>477</v>
      </c>
      <c r="X349" s="101"/>
      <c r="Y349" s="101"/>
      <c r="Z349" s="101"/>
      <c r="AA349" s="101"/>
      <c r="AB349" s="18">
        <v>22.4</v>
      </c>
      <c r="AC349" s="188">
        <v>22.77</v>
      </c>
      <c r="AD349" s="100"/>
      <c r="AE349" s="188">
        <v>22.77</v>
      </c>
      <c r="AF349" s="188"/>
      <c r="AG349" s="188">
        <v>22.77</v>
      </c>
      <c r="AH349" s="146">
        <f t="shared" si="7"/>
        <v>22.970000000000002</v>
      </c>
      <c r="AI349" s="189">
        <f t="shared" si="5"/>
        <v>9.187399999999997</v>
      </c>
      <c r="AJ349" s="189">
        <f t="shared" si="6"/>
        <v>15.757400000000004</v>
      </c>
      <c r="AK349" s="101"/>
      <c r="AL349" s="101"/>
      <c r="AM349" s="101"/>
      <c r="AN349" s="101"/>
      <c r="AO349" s="100"/>
      <c r="AP349" s="101"/>
      <c r="AQ349" s="100"/>
      <c r="AR349" s="100"/>
      <c r="AS349" s="100">
        <v>2008</v>
      </c>
      <c r="AT349" s="101"/>
      <c r="AU349" s="101"/>
      <c r="AV349" s="101"/>
      <c r="AW349" s="101" t="s">
        <v>740</v>
      </c>
      <c r="AX349" s="181">
        <v>341</v>
      </c>
      <c r="AY349" s="181"/>
      <c r="AZ349" s="182"/>
      <c r="BA349" s="108"/>
      <c r="BB349" s="108"/>
      <c r="BC349" s="109"/>
      <c r="BD349" s="108"/>
      <c r="BF349" s="115"/>
      <c r="BG349" s="115"/>
      <c r="BI349" s="115"/>
      <c r="BK349" s="112"/>
      <c r="BL349" s="113"/>
      <c r="BM349" s="113"/>
      <c r="BN349" s="113"/>
      <c r="BO349" s="113"/>
      <c r="BP349" s="101"/>
      <c r="BQ349" s="101"/>
      <c r="BR349" s="101"/>
    </row>
    <row r="350" spans="1:70" s="114" customFormat="1" ht="12" customHeight="1">
      <c r="A350" s="99"/>
      <c r="B350" s="100"/>
      <c r="C350" s="117"/>
      <c r="D350" s="124">
        <v>320.2377232142857</v>
      </c>
      <c r="E350" s="103" t="s">
        <v>276</v>
      </c>
      <c r="F350" s="64">
        <f>IF(D350&lt;=303.4,(D350-'[2]Stages'!$C$66)*'[2]Stages'!$H$67+'[2]Stages'!$E$66,IF(D350&lt;=307.2,(D350-'[2]Stages'!$C$67)*'[2]Stages'!$H$68+'[2]Stages'!$E$67,IF(D350&lt;=311.7,(D350-'[2]Stages'!$C$68)*'[2]Stages'!$H$69+'[2]Stages'!$E$68,IF(D350&lt;=318.1,(D350-'[2]Stages'!$C$69)*'[2]Stages'!$H$70+'[2]Stages'!$E$69,IF(D350&lt;=328.3,(D350-'[2]Stages'!$C$70)*'[2]Stages'!$H$71+'[2]Stages'!$E$70,IF(D350&lt;=345.3,(D350-'[2]Stages'!$C$71)*'[2]Stages'!$H$72+'[2]Stages'!$E$71,IF(D350&lt;=359.2,(D350-'[2]Stages'!$C$72)*'[2]Stages'!$H$73+'[2]Stages'!$E$72)))))))</f>
        <v>324.55035845588236</v>
      </c>
      <c r="G350" s="101" t="s">
        <v>737</v>
      </c>
      <c r="H350" s="101"/>
      <c r="I350" s="101"/>
      <c r="J350" s="101"/>
      <c r="K350" s="101"/>
      <c r="L350" s="101"/>
      <c r="M350" s="101"/>
      <c r="N350" s="101"/>
      <c r="O350" s="101"/>
      <c r="P350" s="101"/>
      <c r="Q350" s="101" t="s">
        <v>701</v>
      </c>
      <c r="R350" s="117" t="s">
        <v>738</v>
      </c>
      <c r="S350" s="101"/>
      <c r="T350" s="101"/>
      <c r="U350" s="149" t="s">
        <v>739</v>
      </c>
      <c r="V350" s="188"/>
      <c r="W350" s="105" t="s">
        <v>477</v>
      </c>
      <c r="X350" s="101"/>
      <c r="Y350" s="101"/>
      <c r="Z350" s="101"/>
      <c r="AA350" s="101"/>
      <c r="AB350" s="18">
        <v>22.4</v>
      </c>
      <c r="AC350" s="188">
        <v>22.28333333333333</v>
      </c>
      <c r="AD350" s="100"/>
      <c r="AE350" s="188">
        <v>22.28333333333333</v>
      </c>
      <c r="AF350" s="188"/>
      <c r="AG350" s="188">
        <v>22.28333333333333</v>
      </c>
      <c r="AH350" s="146">
        <f t="shared" si="7"/>
        <v>22.483333333333334</v>
      </c>
      <c r="AI350" s="189">
        <f t="shared" si="5"/>
        <v>11.319000000000003</v>
      </c>
      <c r="AJ350" s="189">
        <f t="shared" si="6"/>
        <v>17.88900000000001</v>
      </c>
      <c r="AK350" s="101"/>
      <c r="AL350" s="101"/>
      <c r="AM350" s="101"/>
      <c r="AN350" s="101"/>
      <c r="AO350" s="100"/>
      <c r="AP350" s="101"/>
      <c r="AQ350" s="100"/>
      <c r="AR350" s="100"/>
      <c r="AS350" s="100">
        <v>2008</v>
      </c>
      <c r="AT350" s="101"/>
      <c r="AU350" s="101"/>
      <c r="AV350" s="101"/>
      <c r="AW350" s="101" t="s">
        <v>740</v>
      </c>
      <c r="AX350" s="190">
        <v>343.05882352941177</v>
      </c>
      <c r="AY350" s="193">
        <v>20.706666666666667</v>
      </c>
      <c r="AZ350" s="168"/>
      <c r="BA350" s="108"/>
      <c r="BB350" s="108"/>
      <c r="BC350" s="109"/>
      <c r="BD350" s="101"/>
      <c r="BF350" s="115"/>
      <c r="BG350" s="115"/>
      <c r="BI350" s="115"/>
      <c r="BK350" s="112"/>
      <c r="BL350" s="113"/>
      <c r="BM350" s="113"/>
      <c r="BN350" s="113"/>
      <c r="BO350" s="113"/>
      <c r="BP350" s="101"/>
      <c r="BQ350" s="101"/>
      <c r="BR350" s="101"/>
    </row>
    <row r="351" spans="1:70" s="114" customFormat="1" ht="12" customHeight="1">
      <c r="A351" s="99"/>
      <c r="B351" s="100"/>
      <c r="C351" s="117"/>
      <c r="D351" s="124">
        <v>320.26674107142856</v>
      </c>
      <c r="E351" s="103" t="s">
        <v>276</v>
      </c>
      <c r="F351" s="64">
        <f>IF(D351&lt;=303.4,(D351-'[2]Stages'!$C$66)*'[2]Stages'!$H$67+'[2]Stages'!$E$66,IF(D351&lt;=307.2,(D351-'[2]Stages'!$C$67)*'[2]Stages'!$H$68+'[2]Stages'!$E$67,IF(D351&lt;=311.7,(D351-'[2]Stages'!$C$68)*'[2]Stages'!$H$69+'[2]Stages'!$E$68,IF(D351&lt;=318.1,(D351-'[2]Stages'!$C$69)*'[2]Stages'!$H$70+'[2]Stages'!$E$69,IF(D351&lt;=328.3,(D351-'[2]Stages'!$C$70)*'[2]Stages'!$H$71+'[2]Stages'!$E$70,IF(D351&lt;=345.3,(D351-'[2]Stages'!$C$71)*'[2]Stages'!$H$72+'[2]Stages'!$E$71,IF(D351&lt;=359.2,(D351-'[2]Stages'!$C$72)*'[2]Stages'!$H$73+'[2]Stages'!$E$72)))))))</f>
        <v>324.56828125</v>
      </c>
      <c r="G351" s="101" t="s">
        <v>737</v>
      </c>
      <c r="H351" s="101"/>
      <c r="I351" s="101"/>
      <c r="J351" s="101"/>
      <c r="K351" s="101"/>
      <c r="L351" s="101"/>
      <c r="M351" s="101"/>
      <c r="N351" s="101"/>
      <c r="O351" s="101"/>
      <c r="P351" s="101"/>
      <c r="Q351" s="101" t="s">
        <v>701</v>
      </c>
      <c r="R351" s="117" t="s">
        <v>738</v>
      </c>
      <c r="S351" s="101"/>
      <c r="T351" s="101"/>
      <c r="U351" s="149" t="s">
        <v>739</v>
      </c>
      <c r="V351" s="188"/>
      <c r="W351" s="105" t="s">
        <v>477</v>
      </c>
      <c r="X351" s="101"/>
      <c r="Y351" s="101"/>
      <c r="Z351" s="101"/>
      <c r="AA351" s="101"/>
      <c r="AB351" s="18">
        <v>22.4</v>
      </c>
      <c r="AC351" s="188">
        <v>21.63</v>
      </c>
      <c r="AD351" s="100"/>
      <c r="AE351" s="188">
        <v>21.63</v>
      </c>
      <c r="AF351" s="188"/>
      <c r="AG351" s="188">
        <v>21.63</v>
      </c>
      <c r="AH351" s="146">
        <f t="shared" si="7"/>
        <v>21.830000000000002</v>
      </c>
      <c r="AI351" s="189">
        <f t="shared" si="5"/>
        <v>14.180599999999998</v>
      </c>
      <c r="AJ351" s="189">
        <f t="shared" si="6"/>
        <v>20.750600000000006</v>
      </c>
      <c r="AK351" s="101"/>
      <c r="AL351" s="101"/>
      <c r="AM351" s="101"/>
      <c r="AN351" s="101"/>
      <c r="AO351" s="100"/>
      <c r="AP351" s="101"/>
      <c r="AQ351" s="100"/>
      <c r="AR351" s="100"/>
      <c r="AS351" s="100">
        <v>2008</v>
      </c>
      <c r="AT351" s="101"/>
      <c r="AU351" s="101"/>
      <c r="AV351" s="101"/>
      <c r="AW351" s="101" t="s">
        <v>740</v>
      </c>
      <c r="AX351" s="190">
        <v>343.4698795180723</v>
      </c>
      <c r="AY351" s="190">
        <v>21.46</v>
      </c>
      <c r="AZ351" s="118">
        <v>344</v>
      </c>
      <c r="BA351" s="108">
        <f>AVERAGE(AY350:AY364)</f>
        <v>20.795666666666666</v>
      </c>
      <c r="BB351" s="108">
        <f>STDEV(AY350:AY364)</f>
        <v>0.6496328480777332</v>
      </c>
      <c r="BC351" s="109">
        <f>COUNT(AY350:AY364)</f>
        <v>15</v>
      </c>
      <c r="BD351" s="108">
        <f>2*BB351/(BC351)^0.5</f>
        <v>0.3354689602339138</v>
      </c>
      <c r="BF351" s="115"/>
      <c r="BG351" s="115"/>
      <c r="BI351" s="115"/>
      <c r="BK351" s="112"/>
      <c r="BL351" s="113"/>
      <c r="BM351" s="113"/>
      <c r="BN351" s="113"/>
      <c r="BO351" s="113"/>
      <c r="BP351" s="101"/>
      <c r="BQ351" s="101"/>
      <c r="BR351" s="101"/>
    </row>
    <row r="352" spans="1:70" s="114" customFormat="1" ht="12" customHeight="1">
      <c r="A352" s="99"/>
      <c r="B352" s="100"/>
      <c r="C352" s="117"/>
      <c r="D352" s="124">
        <v>320.28236607142856</v>
      </c>
      <c r="E352" s="103" t="s">
        <v>276</v>
      </c>
      <c r="F352" s="64">
        <f>IF(D352&lt;=303.4,(D352-'[2]Stages'!$C$66)*'[2]Stages'!$H$67+'[2]Stages'!$E$66,IF(D352&lt;=307.2,(D352-'[2]Stages'!$C$67)*'[2]Stages'!$H$68+'[2]Stages'!$E$67,IF(D352&lt;=311.7,(D352-'[2]Stages'!$C$68)*'[2]Stages'!$H$69+'[2]Stages'!$E$68,IF(D352&lt;=318.1,(D352-'[2]Stages'!$C$69)*'[2]Stages'!$H$70+'[2]Stages'!$E$69,IF(D352&lt;=328.3,(D352-'[2]Stages'!$C$70)*'[2]Stages'!$H$71+'[2]Stages'!$E$70,IF(D352&lt;=345.3,(D352-'[2]Stages'!$C$71)*'[2]Stages'!$H$72+'[2]Stages'!$E$71,IF(D352&lt;=359.2,(D352-'[2]Stages'!$C$72)*'[2]Stages'!$H$73+'[2]Stages'!$E$72)))))))</f>
        <v>324.57793198529413</v>
      </c>
      <c r="G352" s="101" t="s">
        <v>737</v>
      </c>
      <c r="H352" s="101"/>
      <c r="I352" s="101"/>
      <c r="J352" s="101"/>
      <c r="K352" s="101"/>
      <c r="L352" s="101"/>
      <c r="M352" s="101"/>
      <c r="N352" s="101"/>
      <c r="O352" s="101"/>
      <c r="P352" s="101"/>
      <c r="Q352" s="101" t="s">
        <v>701</v>
      </c>
      <c r="R352" s="117" t="s">
        <v>738</v>
      </c>
      <c r="S352" s="101"/>
      <c r="T352" s="101"/>
      <c r="U352" s="149" t="s">
        <v>739</v>
      </c>
      <c r="V352" s="188"/>
      <c r="W352" s="105" t="s">
        <v>477</v>
      </c>
      <c r="X352" s="101"/>
      <c r="Y352" s="101"/>
      <c r="Z352" s="101"/>
      <c r="AA352" s="101"/>
      <c r="AB352" s="18">
        <v>22.4</v>
      </c>
      <c r="AC352" s="188">
        <v>22.76</v>
      </c>
      <c r="AD352" s="100"/>
      <c r="AE352" s="188">
        <v>22.76</v>
      </c>
      <c r="AF352" s="188"/>
      <c r="AG352" s="188">
        <v>22.76</v>
      </c>
      <c r="AH352" s="146">
        <f t="shared" si="7"/>
        <v>22.960000000000004</v>
      </c>
      <c r="AI352" s="189">
        <f t="shared" si="5"/>
        <v>9.231199999999987</v>
      </c>
      <c r="AJ352" s="189">
        <f t="shared" si="6"/>
        <v>15.801199999999994</v>
      </c>
      <c r="AK352" s="101"/>
      <c r="AL352" s="101"/>
      <c r="AM352" s="101"/>
      <c r="AN352" s="101"/>
      <c r="AO352" s="100"/>
      <c r="AP352" s="101"/>
      <c r="AQ352" s="100"/>
      <c r="AR352" s="100"/>
      <c r="AS352" s="100">
        <v>2008</v>
      </c>
      <c r="AT352" s="101"/>
      <c r="AU352" s="101"/>
      <c r="AV352" s="101"/>
      <c r="AW352" s="101" t="s">
        <v>740</v>
      </c>
      <c r="AX352" s="190">
        <v>344.5</v>
      </c>
      <c r="AY352" s="190">
        <v>20.4175</v>
      </c>
      <c r="AZ352" s="118"/>
      <c r="BA352" s="108"/>
      <c r="BB352" s="108"/>
      <c r="BC352" s="109"/>
      <c r="BD352" s="101"/>
      <c r="BF352" s="115"/>
      <c r="BG352" s="115"/>
      <c r="BI352" s="115"/>
      <c r="BK352" s="112"/>
      <c r="BL352" s="113"/>
      <c r="BM352" s="113"/>
      <c r="BN352" s="113"/>
      <c r="BO352" s="113"/>
      <c r="BP352" s="101"/>
      <c r="BQ352" s="101"/>
      <c r="BR352" s="101"/>
    </row>
    <row r="353" spans="1:70" s="114" customFormat="1" ht="12" customHeight="1">
      <c r="A353" s="99"/>
      <c r="B353" s="100"/>
      <c r="C353" s="117"/>
      <c r="D353" s="124">
        <v>320.3314732142857</v>
      </c>
      <c r="E353" s="103" t="s">
        <v>276</v>
      </c>
      <c r="F353" s="64">
        <f>IF(D353&lt;=303.4,(D353-'[2]Stages'!$C$66)*'[2]Stages'!$H$67+'[2]Stages'!$E$66,IF(D353&lt;=307.2,(D353-'[2]Stages'!$C$67)*'[2]Stages'!$H$68+'[2]Stages'!$E$67,IF(D353&lt;=311.7,(D353-'[2]Stages'!$C$68)*'[2]Stages'!$H$69+'[2]Stages'!$E$68,IF(D353&lt;=318.1,(D353-'[2]Stages'!$C$69)*'[2]Stages'!$H$70+'[2]Stages'!$E$69,IF(D353&lt;=328.3,(D353-'[2]Stages'!$C$70)*'[2]Stages'!$H$71+'[2]Stages'!$E$70,IF(D353&lt;=345.3,(D353-'[2]Stages'!$C$71)*'[2]Stages'!$H$72+'[2]Stages'!$E$71,IF(D353&lt;=359.2,(D353-'[2]Stages'!$C$72)*'[2]Stages'!$H$73+'[2]Stages'!$E$72)))))))</f>
        <v>324.60826286764706</v>
      </c>
      <c r="G353" s="101" t="s">
        <v>737</v>
      </c>
      <c r="H353" s="101"/>
      <c r="I353" s="101"/>
      <c r="J353" s="101"/>
      <c r="K353" s="101"/>
      <c r="L353" s="101"/>
      <c r="M353" s="101"/>
      <c r="N353" s="101"/>
      <c r="O353" s="101"/>
      <c r="P353" s="101"/>
      <c r="Q353" s="101" t="s">
        <v>701</v>
      </c>
      <c r="R353" s="117" t="s">
        <v>738</v>
      </c>
      <c r="S353" s="101"/>
      <c r="T353" s="101"/>
      <c r="U353" s="149" t="s">
        <v>739</v>
      </c>
      <c r="V353" s="188"/>
      <c r="W353" s="105" t="s">
        <v>477</v>
      </c>
      <c r="X353" s="101"/>
      <c r="Y353" s="101"/>
      <c r="Z353" s="101"/>
      <c r="AA353" s="101"/>
      <c r="AB353" s="18">
        <v>22.4</v>
      </c>
      <c r="AC353" s="188">
        <v>21.095</v>
      </c>
      <c r="AD353" s="100"/>
      <c r="AE353" s="188">
        <v>21.095</v>
      </c>
      <c r="AF353" s="188"/>
      <c r="AG353" s="188">
        <v>21.095</v>
      </c>
      <c r="AH353" s="146">
        <f t="shared" si="7"/>
        <v>21.295</v>
      </c>
      <c r="AI353" s="189">
        <f t="shared" si="5"/>
        <v>16.523899999999998</v>
      </c>
      <c r="AJ353" s="189">
        <f t="shared" si="6"/>
        <v>23.093900000000005</v>
      </c>
      <c r="AK353" s="101"/>
      <c r="AL353" s="101"/>
      <c r="AM353" s="101"/>
      <c r="AN353" s="101"/>
      <c r="AO353" s="100"/>
      <c r="AP353" s="101"/>
      <c r="AQ353" s="100"/>
      <c r="AR353" s="100"/>
      <c r="AS353" s="100">
        <v>2008</v>
      </c>
      <c r="AT353" s="101"/>
      <c r="AU353" s="101"/>
      <c r="AV353" s="101"/>
      <c r="AW353" s="101" t="s">
        <v>740</v>
      </c>
      <c r="AX353" s="190">
        <v>344.6460920379839</v>
      </c>
      <c r="AY353" s="190">
        <v>20.66</v>
      </c>
      <c r="AZ353" s="118"/>
      <c r="BA353" s="108"/>
      <c r="BB353" s="108"/>
      <c r="BC353" s="109"/>
      <c r="BD353" s="101"/>
      <c r="BF353" s="115"/>
      <c r="BG353" s="115"/>
      <c r="BI353" s="115"/>
      <c r="BK353" s="112"/>
      <c r="BL353" s="113"/>
      <c r="BM353" s="113"/>
      <c r="BN353" s="113"/>
      <c r="BO353" s="113"/>
      <c r="BP353" s="101"/>
      <c r="BQ353" s="101"/>
      <c r="BR353" s="101"/>
    </row>
    <row r="354" spans="1:70" s="114" customFormat="1" ht="12" customHeight="1">
      <c r="A354" s="99"/>
      <c r="B354" s="100"/>
      <c r="C354" s="117"/>
      <c r="D354" s="124">
        <v>320.34933035714283</v>
      </c>
      <c r="E354" s="103" t="s">
        <v>276</v>
      </c>
      <c r="F354" s="64">
        <f>IF(D354&lt;=303.4,(D354-'[2]Stages'!$C$66)*'[2]Stages'!$H$67+'[2]Stages'!$E$66,IF(D354&lt;=307.2,(D354-'[2]Stages'!$C$67)*'[2]Stages'!$H$68+'[2]Stages'!$E$67,IF(D354&lt;=311.7,(D354-'[2]Stages'!$C$68)*'[2]Stages'!$H$69+'[2]Stages'!$E$68,IF(D354&lt;=318.1,(D354-'[2]Stages'!$C$69)*'[2]Stages'!$H$70+'[2]Stages'!$E$69,IF(D354&lt;=328.3,(D354-'[2]Stages'!$C$70)*'[2]Stages'!$H$71+'[2]Stages'!$E$70,IF(D354&lt;=345.3,(D354-'[2]Stages'!$C$71)*'[2]Stages'!$H$72+'[2]Stages'!$E$71,IF(D354&lt;=359.2,(D354-'[2]Stages'!$C$72)*'[2]Stages'!$H$73+'[2]Stages'!$E$72)))))))</f>
        <v>324.61929227941175</v>
      </c>
      <c r="G354" s="101" t="s">
        <v>737</v>
      </c>
      <c r="H354" s="101"/>
      <c r="I354" s="101"/>
      <c r="J354" s="101"/>
      <c r="K354" s="101"/>
      <c r="L354" s="101"/>
      <c r="M354" s="101"/>
      <c r="N354" s="101"/>
      <c r="O354" s="101"/>
      <c r="P354" s="101"/>
      <c r="Q354" s="101" t="s">
        <v>701</v>
      </c>
      <c r="R354" s="117" t="s">
        <v>738</v>
      </c>
      <c r="S354" s="101"/>
      <c r="T354" s="101"/>
      <c r="U354" s="149" t="s">
        <v>739</v>
      </c>
      <c r="V354" s="188"/>
      <c r="W354" s="105" t="s">
        <v>477</v>
      </c>
      <c r="X354" s="101"/>
      <c r="Y354" s="101"/>
      <c r="Z354" s="101"/>
      <c r="AA354" s="101"/>
      <c r="AB354" s="18">
        <v>22.4</v>
      </c>
      <c r="AC354" s="188">
        <v>22.05</v>
      </c>
      <c r="AD354" s="100"/>
      <c r="AE354" s="188">
        <v>22.05</v>
      </c>
      <c r="AF354" s="188"/>
      <c r="AG354" s="188">
        <v>22.05</v>
      </c>
      <c r="AH354" s="146">
        <f t="shared" si="7"/>
        <v>22.250000000000004</v>
      </c>
      <c r="AI354" s="189">
        <f t="shared" si="5"/>
        <v>12.340999999999994</v>
      </c>
      <c r="AJ354" s="189">
        <f t="shared" si="6"/>
        <v>18.911</v>
      </c>
      <c r="AK354" s="101"/>
      <c r="AL354" s="101"/>
      <c r="AM354" s="101"/>
      <c r="AN354" s="101"/>
      <c r="AO354" s="100"/>
      <c r="AP354" s="101"/>
      <c r="AQ354" s="100"/>
      <c r="AR354" s="100"/>
      <c r="AS354" s="100">
        <v>2008</v>
      </c>
      <c r="AT354" s="101"/>
      <c r="AU354" s="101"/>
      <c r="AV354" s="101"/>
      <c r="AW354" s="101" t="s">
        <v>740</v>
      </c>
      <c r="AX354" s="190">
        <v>344.79218407596784</v>
      </c>
      <c r="AY354" s="190">
        <v>20.75</v>
      </c>
      <c r="AZ354" s="118"/>
      <c r="BA354" s="108"/>
      <c r="BB354" s="108"/>
      <c r="BC354" s="109"/>
      <c r="BD354" s="101"/>
      <c r="BF354" s="115"/>
      <c r="BG354" s="115"/>
      <c r="BI354" s="115"/>
      <c r="BK354" s="112"/>
      <c r="BL354" s="113"/>
      <c r="BM354" s="113"/>
      <c r="BN354" s="113"/>
      <c r="BO354" s="113"/>
      <c r="BP354" s="101"/>
      <c r="BQ354" s="101"/>
      <c r="BR354" s="101"/>
    </row>
    <row r="355" spans="1:70" s="114" customFormat="1" ht="12" customHeight="1">
      <c r="A355" s="99"/>
      <c r="B355" s="100"/>
      <c r="C355" s="117"/>
      <c r="D355" s="124">
        <v>321.14285714285717</v>
      </c>
      <c r="E355" s="103" t="s">
        <v>276</v>
      </c>
      <c r="F355" s="64">
        <f>IF(D355&lt;=303.4,(D355-'[2]Stages'!$C$66)*'[2]Stages'!$H$67+'[2]Stages'!$E$66,IF(D355&lt;=307.2,(D355-'[2]Stages'!$C$67)*'[2]Stages'!$H$68+'[2]Stages'!$E$67,IF(D355&lt;=311.7,(D355-'[2]Stages'!$C$68)*'[2]Stages'!$H$69+'[2]Stages'!$E$68,IF(D355&lt;=318.1,(D355-'[2]Stages'!$C$69)*'[2]Stages'!$H$70+'[2]Stages'!$E$69,IF(D355&lt;=328.3,(D355-'[2]Stages'!$C$70)*'[2]Stages'!$H$71+'[2]Stages'!$E$70,IF(D355&lt;=345.3,(D355-'[2]Stages'!$C$71)*'[2]Stages'!$H$72+'[2]Stages'!$E$71,IF(D355&lt;=359.2,(D355-'[2]Stages'!$C$72)*'[2]Stages'!$H$73+'[2]Stages'!$E$72)))))))</f>
        <v>325.1094117647059</v>
      </c>
      <c r="G355" s="101" t="s">
        <v>737</v>
      </c>
      <c r="H355" s="101"/>
      <c r="I355" s="101"/>
      <c r="J355" s="101"/>
      <c r="K355" s="101"/>
      <c r="L355" s="101"/>
      <c r="M355" s="101"/>
      <c r="N355" s="101"/>
      <c r="O355" s="101"/>
      <c r="P355" s="101"/>
      <c r="Q355" s="117" t="s">
        <v>741</v>
      </c>
      <c r="R355" s="101"/>
      <c r="S355" s="101"/>
      <c r="T355" s="101"/>
      <c r="U355" s="117" t="s">
        <v>742</v>
      </c>
      <c r="V355" s="194"/>
      <c r="W355" s="105" t="s">
        <v>477</v>
      </c>
      <c r="X355" s="101"/>
      <c r="Y355" s="101"/>
      <c r="Z355" s="101"/>
      <c r="AA355" s="101"/>
      <c r="AB355" s="18">
        <v>22.4</v>
      </c>
      <c r="AC355" s="194">
        <v>23.6</v>
      </c>
      <c r="AD355" s="100"/>
      <c r="AE355" s="194">
        <v>23.6</v>
      </c>
      <c r="AF355" s="194"/>
      <c r="AG355" s="194">
        <v>23.6</v>
      </c>
      <c r="AH355" s="146">
        <f t="shared" si="7"/>
        <v>23.800000000000004</v>
      </c>
      <c r="AI355" s="189">
        <f t="shared" si="5"/>
        <v>5.5519999999999925</v>
      </c>
      <c r="AJ355" s="189">
        <f t="shared" si="6"/>
        <v>12.122</v>
      </c>
      <c r="AK355" s="101"/>
      <c r="AL355" s="101"/>
      <c r="AM355" s="101"/>
      <c r="AN355" s="101"/>
      <c r="AO355" s="100"/>
      <c r="AP355" s="101"/>
      <c r="AQ355" s="100"/>
      <c r="AR355" s="100"/>
      <c r="AS355" s="100">
        <v>2008</v>
      </c>
      <c r="AT355" s="101"/>
      <c r="AU355" s="101"/>
      <c r="AV355" s="101"/>
      <c r="AW355" s="101" t="s">
        <v>740</v>
      </c>
      <c r="AX355" s="190">
        <v>344.9382761139518</v>
      </c>
      <c r="AY355" s="190">
        <v>20.756666666666668</v>
      </c>
      <c r="AZ355" s="118"/>
      <c r="BA355" s="108"/>
      <c r="BB355" s="108"/>
      <c r="BC355" s="109"/>
      <c r="BD355" s="101"/>
      <c r="BF355" s="115"/>
      <c r="BG355" s="115"/>
      <c r="BI355" s="115"/>
      <c r="BJ355" s="101"/>
      <c r="BK355" s="112"/>
      <c r="BL355" s="113"/>
      <c r="BM355" s="113"/>
      <c r="BN355" s="113"/>
      <c r="BO355" s="113"/>
      <c r="BP355" s="101"/>
      <c r="BQ355" s="101"/>
      <c r="BR355" s="101"/>
    </row>
    <row r="356" spans="1:70" s="114" customFormat="1" ht="12" customHeight="1">
      <c r="A356" s="99"/>
      <c r="B356" s="100"/>
      <c r="C356" s="117"/>
      <c r="D356" s="124">
        <v>321.33705357142856</v>
      </c>
      <c r="E356" s="103" t="s">
        <v>276</v>
      </c>
      <c r="F356" s="64">
        <f>IF(D356&lt;=303.4,(D356-'[2]Stages'!$C$66)*'[2]Stages'!$H$67+'[2]Stages'!$E$66,IF(D356&lt;=307.2,(D356-'[2]Stages'!$C$67)*'[2]Stages'!$H$68+'[2]Stages'!$E$67,IF(D356&lt;=311.7,(D356-'[2]Stages'!$C$68)*'[2]Stages'!$H$69+'[2]Stages'!$E$68,IF(D356&lt;=318.1,(D356-'[2]Stages'!$C$69)*'[2]Stages'!$H$70+'[2]Stages'!$E$69,IF(D356&lt;=328.3,(D356-'[2]Stages'!$C$70)*'[2]Stages'!$H$71+'[2]Stages'!$E$70,IF(D356&lt;=345.3,(D356-'[2]Stages'!$C$71)*'[2]Stages'!$H$72+'[2]Stages'!$E$71,IF(D356&lt;=359.2,(D356-'[2]Stages'!$C$72)*'[2]Stages'!$H$73+'[2]Stages'!$E$72)))))))</f>
        <v>325.22935661764706</v>
      </c>
      <c r="G356" s="101" t="s">
        <v>737</v>
      </c>
      <c r="H356" s="101"/>
      <c r="I356" s="101"/>
      <c r="J356" s="101"/>
      <c r="K356" s="101"/>
      <c r="L356" s="101"/>
      <c r="M356" s="101"/>
      <c r="N356" s="101"/>
      <c r="O356" s="101"/>
      <c r="P356" s="101"/>
      <c r="Q356" s="101" t="s">
        <v>701</v>
      </c>
      <c r="R356" s="117" t="s">
        <v>738</v>
      </c>
      <c r="S356" s="101"/>
      <c r="T356" s="101"/>
      <c r="U356" s="149" t="s">
        <v>739</v>
      </c>
      <c r="V356" s="188"/>
      <c r="W356" s="105" t="s">
        <v>477</v>
      </c>
      <c r="X356" s="101"/>
      <c r="Y356" s="101"/>
      <c r="Z356" s="101"/>
      <c r="AA356" s="101"/>
      <c r="AB356" s="18">
        <v>22.4</v>
      </c>
      <c r="AC356" s="188">
        <v>22.12</v>
      </c>
      <c r="AD356" s="100"/>
      <c r="AE356" s="188">
        <v>22.12</v>
      </c>
      <c r="AF356" s="188"/>
      <c r="AG356" s="188">
        <v>22.12</v>
      </c>
      <c r="AH356" s="146">
        <f t="shared" si="7"/>
        <v>22.320000000000004</v>
      </c>
      <c r="AI356" s="189">
        <f t="shared" si="5"/>
        <v>12.03439999999999</v>
      </c>
      <c r="AJ356" s="189">
        <f t="shared" si="6"/>
        <v>18.6044</v>
      </c>
      <c r="AK356" s="101"/>
      <c r="AL356" s="101"/>
      <c r="AM356" s="101"/>
      <c r="AN356" s="101"/>
      <c r="AO356" s="100"/>
      <c r="AP356" s="101"/>
      <c r="AQ356" s="100"/>
      <c r="AR356" s="100"/>
      <c r="AS356" s="100">
        <v>2008</v>
      </c>
      <c r="AT356" s="101"/>
      <c r="AU356" s="101"/>
      <c r="AV356" s="101"/>
      <c r="AW356" s="101" t="s">
        <v>740</v>
      </c>
      <c r="AX356" s="190">
        <v>345</v>
      </c>
      <c r="AY356" s="195">
        <v>19.64666666666667</v>
      </c>
      <c r="AZ356" s="196">
        <v>345</v>
      </c>
      <c r="BA356" s="108">
        <f>AVERAGE(AY351:AY375)</f>
        <v>20.566133333333333</v>
      </c>
      <c r="BB356" s="108">
        <f>STDEV(AY351:AY375)</f>
        <v>0.657796453024118</v>
      </c>
      <c r="BC356" s="109">
        <f>COUNT(AY351:AY375)</f>
        <v>25</v>
      </c>
      <c r="BD356" s="108">
        <f>2*BB356/(BC356)^0.5</f>
        <v>0.2631185812096472</v>
      </c>
      <c r="BF356" s="115"/>
      <c r="BG356" s="115"/>
      <c r="BI356" s="115"/>
      <c r="BJ356" s="155"/>
      <c r="BK356" s="112"/>
      <c r="BL356" s="113"/>
      <c r="BM356" s="113"/>
      <c r="BN356" s="113"/>
      <c r="BO356" s="113"/>
      <c r="BP356" s="101"/>
      <c r="BQ356" s="101"/>
      <c r="BR356" s="101"/>
    </row>
    <row r="357" spans="1:70" s="114" customFormat="1" ht="12" customHeight="1">
      <c r="A357" s="99"/>
      <c r="B357" s="100"/>
      <c r="C357" s="117"/>
      <c r="D357" s="124">
        <v>321.5</v>
      </c>
      <c r="E357" s="103" t="s">
        <v>276</v>
      </c>
      <c r="F357" s="64">
        <f>IF(D357&lt;=303.4,(D357-'[2]Stages'!$C$66)*'[2]Stages'!$H$67+'[2]Stages'!$E$66,IF(D357&lt;=307.2,(D357-'[2]Stages'!$C$67)*'[2]Stages'!$H$68+'[2]Stages'!$E$67,IF(D357&lt;=311.7,(D357-'[2]Stages'!$C$68)*'[2]Stages'!$H$69+'[2]Stages'!$E$68,IF(D357&lt;=318.1,(D357-'[2]Stages'!$C$69)*'[2]Stages'!$H$70+'[2]Stages'!$E$69,IF(D357&lt;=328.3,(D357-'[2]Stages'!$C$70)*'[2]Stages'!$H$71+'[2]Stages'!$E$70,IF(D357&lt;=345.3,(D357-'[2]Stages'!$C$71)*'[2]Stages'!$H$72+'[2]Stages'!$E$71,IF(D357&lt;=359.2,(D357-'[2]Stages'!$C$72)*'[2]Stages'!$H$73+'[2]Stages'!$E$72)))))))</f>
        <v>325.33</v>
      </c>
      <c r="G357" s="101" t="s">
        <v>737</v>
      </c>
      <c r="H357" s="101"/>
      <c r="I357" s="101"/>
      <c r="J357" s="101"/>
      <c r="K357" s="101"/>
      <c r="L357" s="101"/>
      <c r="M357" s="101"/>
      <c r="N357" s="101"/>
      <c r="O357" s="101"/>
      <c r="P357" s="101"/>
      <c r="Q357" s="101" t="s">
        <v>701</v>
      </c>
      <c r="R357" s="117" t="s">
        <v>738</v>
      </c>
      <c r="S357" s="101"/>
      <c r="T357" s="101"/>
      <c r="U357" s="149" t="s">
        <v>739</v>
      </c>
      <c r="V357" s="188"/>
      <c r="W357" s="105" t="s">
        <v>477</v>
      </c>
      <c r="X357" s="101"/>
      <c r="Y357" s="101"/>
      <c r="Z357" s="101"/>
      <c r="AA357" s="101"/>
      <c r="AB357" s="18">
        <v>22.4</v>
      </c>
      <c r="AC357" s="188">
        <v>22.12</v>
      </c>
      <c r="AD357" s="100"/>
      <c r="AE357" s="188">
        <v>22.12</v>
      </c>
      <c r="AF357" s="188"/>
      <c r="AG357" s="188">
        <v>22.12</v>
      </c>
      <c r="AH357" s="146">
        <f t="shared" si="7"/>
        <v>22.320000000000004</v>
      </c>
      <c r="AI357" s="189">
        <f t="shared" si="5"/>
        <v>12.03439999999999</v>
      </c>
      <c r="AJ357" s="189">
        <f t="shared" si="6"/>
        <v>18.6044</v>
      </c>
      <c r="AK357" s="101"/>
      <c r="AL357" s="101"/>
      <c r="AM357" s="101"/>
      <c r="AN357" s="101"/>
      <c r="AO357" s="100"/>
      <c r="AP357" s="101"/>
      <c r="AQ357" s="100"/>
      <c r="AR357" s="100"/>
      <c r="AS357" s="100">
        <v>2008</v>
      </c>
      <c r="AT357" s="101"/>
      <c r="AU357" s="101"/>
      <c r="AV357" s="101"/>
      <c r="AW357" s="101" t="s">
        <v>740</v>
      </c>
      <c r="AX357" s="190">
        <v>345.01132213294375</v>
      </c>
      <c r="AY357" s="190">
        <v>19.685</v>
      </c>
      <c r="AZ357" s="118"/>
      <c r="BA357" s="108"/>
      <c r="BB357" s="108"/>
      <c r="BC357" s="109"/>
      <c r="BD357" s="101"/>
      <c r="BF357" s="115"/>
      <c r="BG357" s="115"/>
      <c r="BI357" s="115"/>
      <c r="BJ357" s="155"/>
      <c r="BK357" s="112"/>
      <c r="BL357" s="113"/>
      <c r="BM357" s="113"/>
      <c r="BN357" s="113"/>
      <c r="BO357" s="113"/>
      <c r="BP357" s="101"/>
      <c r="BQ357" s="101"/>
      <c r="BR357" s="101"/>
    </row>
    <row r="358" spans="1:70" s="114" customFormat="1" ht="12" customHeight="1">
      <c r="A358" s="99"/>
      <c r="B358" s="100"/>
      <c r="C358" s="117"/>
      <c r="D358" s="124">
        <v>321.85714285714283</v>
      </c>
      <c r="E358" s="103" t="s">
        <v>276</v>
      </c>
      <c r="F358" s="64">
        <f>IF(D358&lt;=303.4,(D358-'[2]Stages'!$C$66)*'[2]Stages'!$H$67+'[2]Stages'!$E$66,IF(D358&lt;=307.2,(D358-'[2]Stages'!$C$67)*'[2]Stages'!$H$68+'[2]Stages'!$E$67,IF(D358&lt;=311.7,(D358-'[2]Stages'!$C$68)*'[2]Stages'!$H$69+'[2]Stages'!$E$68,IF(D358&lt;=318.1,(D358-'[2]Stages'!$C$69)*'[2]Stages'!$H$70+'[2]Stages'!$E$69,IF(D358&lt;=328.3,(D358-'[2]Stages'!$C$70)*'[2]Stages'!$H$71+'[2]Stages'!$E$70,IF(D358&lt;=345.3,(D358-'[2]Stages'!$C$71)*'[2]Stages'!$H$72+'[2]Stages'!$E$71,IF(D358&lt;=359.2,(D358-'[2]Stages'!$C$72)*'[2]Stages'!$H$73+'[2]Stages'!$E$72)))))))</f>
        <v>325.5505882352941</v>
      </c>
      <c r="G358" s="101" t="s">
        <v>737</v>
      </c>
      <c r="H358" s="101"/>
      <c r="I358" s="101"/>
      <c r="J358" s="101"/>
      <c r="K358" s="101"/>
      <c r="L358" s="101"/>
      <c r="M358" s="101"/>
      <c r="N358" s="101"/>
      <c r="O358" s="101"/>
      <c r="P358" s="101"/>
      <c r="Q358" s="117" t="s">
        <v>741</v>
      </c>
      <c r="R358" s="101"/>
      <c r="S358" s="101"/>
      <c r="T358" s="101"/>
      <c r="U358" s="117" t="s">
        <v>742</v>
      </c>
      <c r="V358" s="194"/>
      <c r="W358" s="105" t="s">
        <v>477</v>
      </c>
      <c r="X358" s="101"/>
      <c r="Y358" s="101"/>
      <c r="Z358" s="101"/>
      <c r="AA358" s="101"/>
      <c r="AB358" s="18">
        <v>22.4</v>
      </c>
      <c r="AC358" s="194">
        <v>23.295</v>
      </c>
      <c r="AD358" s="100"/>
      <c r="AE358" s="194">
        <v>23.295</v>
      </c>
      <c r="AF358" s="194"/>
      <c r="AG358" s="194">
        <v>23.295</v>
      </c>
      <c r="AH358" s="146">
        <f t="shared" si="7"/>
        <v>23.495000000000005</v>
      </c>
      <c r="AI358" s="189">
        <f t="shared" si="5"/>
        <v>6.887899999999988</v>
      </c>
      <c r="AJ358" s="189">
        <f t="shared" si="6"/>
        <v>13.457899999999995</v>
      </c>
      <c r="AK358" s="101"/>
      <c r="AL358" s="101"/>
      <c r="AM358" s="101"/>
      <c r="AN358" s="101"/>
      <c r="AO358" s="100"/>
      <c r="AP358" s="101"/>
      <c r="AQ358" s="100"/>
      <c r="AR358" s="100"/>
      <c r="AS358" s="100">
        <v>2008</v>
      </c>
      <c r="AT358" s="101"/>
      <c r="AU358" s="101"/>
      <c r="AV358" s="101"/>
      <c r="AW358" s="101" t="s">
        <v>740</v>
      </c>
      <c r="AX358" s="190">
        <v>345.0764705882353</v>
      </c>
      <c r="AY358" s="190">
        <v>20.7</v>
      </c>
      <c r="AZ358" s="118"/>
      <c r="BA358" s="108"/>
      <c r="BB358" s="108"/>
      <c r="BC358" s="109"/>
      <c r="BD358" s="101"/>
      <c r="BF358" s="115"/>
      <c r="BG358" s="115"/>
      <c r="BI358" s="115"/>
      <c r="BJ358" s="155"/>
      <c r="BK358" s="112"/>
      <c r="BL358" s="113"/>
      <c r="BM358" s="113"/>
      <c r="BN358" s="113"/>
      <c r="BO358" s="113"/>
      <c r="BP358" s="101"/>
      <c r="BQ358" s="101"/>
      <c r="BR358" s="101"/>
    </row>
    <row r="359" spans="1:70" s="114" customFormat="1" ht="12" customHeight="1">
      <c r="A359" s="99"/>
      <c r="B359" s="100"/>
      <c r="C359" s="117"/>
      <c r="D359" s="124">
        <v>322</v>
      </c>
      <c r="E359" s="103" t="s">
        <v>276</v>
      </c>
      <c r="F359" s="64">
        <f>IF(D359&lt;=303.4,(D359-'[2]Stages'!$C$66)*'[2]Stages'!$H$67+'[2]Stages'!$E$66,IF(D359&lt;=307.2,(D359-'[2]Stages'!$C$67)*'[2]Stages'!$H$68+'[2]Stages'!$E$67,IF(D359&lt;=311.7,(D359-'[2]Stages'!$C$68)*'[2]Stages'!$H$69+'[2]Stages'!$E$68,IF(D359&lt;=318.1,(D359-'[2]Stages'!$C$69)*'[2]Stages'!$H$70+'[2]Stages'!$E$69,IF(D359&lt;=328.3,(D359-'[2]Stages'!$C$70)*'[2]Stages'!$H$71+'[2]Stages'!$E$70,IF(D359&lt;=345.3,(D359-'[2]Stages'!$C$71)*'[2]Stages'!$H$72+'[2]Stages'!$E$71,IF(D359&lt;=359.2,(D359-'[2]Stages'!$C$72)*'[2]Stages'!$H$73+'[2]Stages'!$E$72)))))))</f>
        <v>325.63882352941175</v>
      </c>
      <c r="G359" s="101" t="s">
        <v>737</v>
      </c>
      <c r="H359" s="101"/>
      <c r="I359" s="101"/>
      <c r="J359" s="101"/>
      <c r="K359" s="101"/>
      <c r="L359" s="101"/>
      <c r="M359" s="101"/>
      <c r="N359" s="101"/>
      <c r="O359" s="101"/>
      <c r="P359" s="101"/>
      <c r="Q359" s="117" t="s">
        <v>741</v>
      </c>
      <c r="R359" s="101"/>
      <c r="S359" s="101"/>
      <c r="T359" s="101"/>
      <c r="U359" s="117" t="s">
        <v>742</v>
      </c>
      <c r="V359" s="194"/>
      <c r="W359" s="105" t="s">
        <v>477</v>
      </c>
      <c r="X359" s="101"/>
      <c r="Y359" s="101"/>
      <c r="Z359" s="101"/>
      <c r="AA359" s="101"/>
      <c r="AB359" s="18">
        <v>22.4</v>
      </c>
      <c r="AC359" s="194">
        <v>23.39</v>
      </c>
      <c r="AD359" s="100"/>
      <c r="AE359" s="194">
        <v>23.39</v>
      </c>
      <c r="AF359" s="194"/>
      <c r="AG359" s="194">
        <v>23.39</v>
      </c>
      <c r="AH359" s="146">
        <f t="shared" si="7"/>
        <v>23.590000000000003</v>
      </c>
      <c r="AI359" s="189">
        <f t="shared" si="5"/>
        <v>6.471800000000002</v>
      </c>
      <c r="AJ359" s="189">
        <f t="shared" si="6"/>
        <v>13.041799999999995</v>
      </c>
      <c r="AK359" s="101"/>
      <c r="AL359" s="101"/>
      <c r="AM359" s="101"/>
      <c r="AN359" s="101"/>
      <c r="AO359" s="100"/>
      <c r="AP359" s="101"/>
      <c r="AQ359" s="100"/>
      <c r="AR359" s="100"/>
      <c r="AS359" s="100">
        <v>2008</v>
      </c>
      <c r="AT359" s="101"/>
      <c r="AU359" s="101"/>
      <c r="AV359" s="101"/>
      <c r="AW359" s="101" t="s">
        <v>740</v>
      </c>
      <c r="AX359" s="190">
        <v>345.1026296566837</v>
      </c>
      <c r="AY359" s="190">
        <v>21.043333333333333</v>
      </c>
      <c r="AZ359" s="118"/>
      <c r="BA359" s="108"/>
      <c r="BB359" s="108"/>
      <c r="BC359" s="109"/>
      <c r="BD359" s="101"/>
      <c r="BF359" s="115"/>
      <c r="BG359" s="115"/>
      <c r="BI359" s="115"/>
      <c r="BJ359" s="155"/>
      <c r="BK359" s="112"/>
      <c r="BL359" s="113"/>
      <c r="BM359" s="113"/>
      <c r="BN359" s="113"/>
      <c r="BO359" s="113"/>
      <c r="BP359" s="101"/>
      <c r="BQ359" s="101"/>
      <c r="BR359" s="101"/>
    </row>
    <row r="360" spans="1:70" s="114" customFormat="1" ht="12" customHeight="1">
      <c r="A360" s="99"/>
      <c r="B360" s="100"/>
      <c r="C360" s="117"/>
      <c r="D360" s="124">
        <v>322.2258064516129</v>
      </c>
      <c r="E360" s="103" t="s">
        <v>276</v>
      </c>
      <c r="F360" s="64">
        <f>IF(D360&lt;=303.4,(D360-'[2]Stages'!$C$66)*'[2]Stages'!$H$67+'[2]Stages'!$E$66,IF(D360&lt;=307.2,(D360-'[2]Stages'!$C$67)*'[2]Stages'!$H$68+'[2]Stages'!$E$67,IF(D360&lt;=311.7,(D360-'[2]Stages'!$C$68)*'[2]Stages'!$H$69+'[2]Stages'!$E$68,IF(D360&lt;=318.1,(D360-'[2]Stages'!$C$69)*'[2]Stages'!$H$70+'[2]Stages'!$E$69,IF(D360&lt;=328.3,(D360-'[2]Stages'!$C$70)*'[2]Stages'!$H$71+'[2]Stages'!$E$70,IF(D360&lt;=345.3,(D360-'[2]Stages'!$C$71)*'[2]Stages'!$H$72+'[2]Stages'!$E$71,IF(D360&lt;=359.2,(D360-'[2]Stages'!$C$72)*'[2]Stages'!$H$73+'[2]Stages'!$E$72)))))))</f>
        <v>325.7782922201138</v>
      </c>
      <c r="G360" s="101" t="s">
        <v>737</v>
      </c>
      <c r="H360" s="101"/>
      <c r="I360" s="101"/>
      <c r="J360" s="101"/>
      <c r="K360" s="101"/>
      <c r="L360" s="101"/>
      <c r="M360" s="101"/>
      <c r="N360" s="101"/>
      <c r="O360" s="101"/>
      <c r="P360" s="101"/>
      <c r="Q360" s="117" t="s">
        <v>741</v>
      </c>
      <c r="R360" s="101"/>
      <c r="S360" s="101"/>
      <c r="T360" s="101"/>
      <c r="U360" s="117" t="s">
        <v>743</v>
      </c>
      <c r="V360" s="197"/>
      <c r="W360" s="105" t="s">
        <v>477</v>
      </c>
      <c r="X360" s="101"/>
      <c r="Y360" s="101"/>
      <c r="Z360" s="101"/>
      <c r="AA360" s="101"/>
      <c r="AB360" s="18">
        <v>22.4</v>
      </c>
      <c r="AC360" s="197">
        <v>21.93</v>
      </c>
      <c r="AD360" s="100"/>
      <c r="AE360" s="197">
        <v>21.93</v>
      </c>
      <c r="AF360" s="197"/>
      <c r="AG360" s="197">
        <v>21.93</v>
      </c>
      <c r="AH360" s="146">
        <f t="shared" si="7"/>
        <v>22.130000000000003</v>
      </c>
      <c r="AI360" s="189">
        <f t="shared" si="5"/>
        <v>12.866600000000005</v>
      </c>
      <c r="AJ360" s="189">
        <f t="shared" si="6"/>
        <v>19.4366</v>
      </c>
      <c r="AK360" s="101"/>
      <c r="AL360" s="101"/>
      <c r="AM360" s="101"/>
      <c r="AN360" s="101"/>
      <c r="AO360" s="100"/>
      <c r="AP360" s="101"/>
      <c r="AQ360" s="100"/>
      <c r="AR360" s="100"/>
      <c r="AS360" s="100">
        <v>2008</v>
      </c>
      <c r="AT360" s="101"/>
      <c r="AU360" s="101"/>
      <c r="AV360" s="101"/>
      <c r="AW360" s="101" t="s">
        <v>740</v>
      </c>
      <c r="AX360" s="190">
        <v>345.1756756756757</v>
      </c>
      <c r="AY360" s="190">
        <v>20.18</v>
      </c>
      <c r="AZ360" s="118"/>
      <c r="BA360" s="108"/>
      <c r="BB360" s="108"/>
      <c r="BC360" s="109"/>
      <c r="BD360" s="101"/>
      <c r="BF360" s="115"/>
      <c r="BG360" s="115"/>
      <c r="BI360" s="115"/>
      <c r="BJ360" s="155"/>
      <c r="BK360" s="112"/>
      <c r="BL360" s="113"/>
      <c r="BM360" s="113"/>
      <c r="BN360" s="113"/>
      <c r="BO360" s="113"/>
      <c r="BP360" s="101"/>
      <c r="BQ360" s="101"/>
      <c r="BR360" s="101"/>
    </row>
    <row r="361" spans="1:70" s="114" customFormat="1" ht="12" customHeight="1">
      <c r="A361" s="99"/>
      <c r="B361" s="100"/>
      <c r="C361" s="117"/>
      <c r="D361" s="124">
        <v>322.33898305084745</v>
      </c>
      <c r="E361" s="103" t="s">
        <v>276</v>
      </c>
      <c r="F361" s="64">
        <f>IF(D361&lt;=303.4,(D361-'[2]Stages'!$C$66)*'[2]Stages'!$H$67+'[2]Stages'!$E$66,IF(D361&lt;=307.2,(D361-'[2]Stages'!$C$67)*'[2]Stages'!$H$68+'[2]Stages'!$E$67,IF(D361&lt;=311.7,(D361-'[2]Stages'!$C$68)*'[2]Stages'!$H$69+'[2]Stages'!$E$68,IF(D361&lt;=318.1,(D361-'[2]Stages'!$C$69)*'[2]Stages'!$H$70+'[2]Stages'!$E$69,IF(D361&lt;=328.3,(D361-'[2]Stages'!$C$70)*'[2]Stages'!$H$71+'[2]Stages'!$E$70,IF(D361&lt;=345.3,(D361-'[2]Stages'!$C$71)*'[2]Stages'!$H$72+'[2]Stages'!$E$71,IF(D361&lt;=359.2,(D361-'[2]Stages'!$C$72)*'[2]Stages'!$H$73+'[2]Stages'!$E$72)))))))</f>
        <v>325.84819541375873</v>
      </c>
      <c r="G361" s="101" t="s">
        <v>737</v>
      </c>
      <c r="H361" s="101"/>
      <c r="I361" s="101"/>
      <c r="J361" s="101"/>
      <c r="K361" s="101"/>
      <c r="L361" s="101"/>
      <c r="M361" s="101"/>
      <c r="N361" s="101"/>
      <c r="O361" s="101"/>
      <c r="P361" s="101"/>
      <c r="Q361" s="117" t="s">
        <v>741</v>
      </c>
      <c r="R361" s="101"/>
      <c r="S361" s="101"/>
      <c r="T361" s="101"/>
      <c r="U361" s="117" t="s">
        <v>742</v>
      </c>
      <c r="V361" s="194"/>
      <c r="W361" s="105" t="s">
        <v>477</v>
      </c>
      <c r="X361" s="101"/>
      <c r="Y361" s="101"/>
      <c r="Z361" s="101"/>
      <c r="AA361" s="101"/>
      <c r="AB361" s="18">
        <v>22.4</v>
      </c>
      <c r="AC361" s="194">
        <v>23.07</v>
      </c>
      <c r="AD361" s="100"/>
      <c r="AE361" s="194">
        <v>23.07</v>
      </c>
      <c r="AF361" s="194"/>
      <c r="AG361" s="194">
        <v>23.07</v>
      </c>
      <c r="AH361" s="146">
        <f t="shared" si="7"/>
        <v>23.270000000000003</v>
      </c>
      <c r="AI361" s="189">
        <f t="shared" si="5"/>
        <v>7.873400000000004</v>
      </c>
      <c r="AJ361" s="189">
        <f t="shared" si="6"/>
        <v>14.443399999999997</v>
      </c>
      <c r="AK361" s="101"/>
      <c r="AL361" s="101"/>
      <c r="AM361" s="101"/>
      <c r="AN361" s="101"/>
      <c r="AO361" s="100"/>
      <c r="AP361" s="101"/>
      <c r="AQ361" s="100"/>
      <c r="AR361" s="100"/>
      <c r="AS361" s="100">
        <v>2008</v>
      </c>
      <c r="AT361" s="101"/>
      <c r="AU361" s="101"/>
      <c r="AV361" s="101"/>
      <c r="AW361" s="101" t="s">
        <v>740</v>
      </c>
      <c r="AX361" s="190">
        <v>345.19758948137326</v>
      </c>
      <c r="AY361" s="190">
        <v>21.3075</v>
      </c>
      <c r="AZ361" s="118"/>
      <c r="BA361" s="108"/>
      <c r="BB361" s="108"/>
      <c r="BC361" s="109"/>
      <c r="BD361" s="101"/>
      <c r="BF361" s="115"/>
      <c r="BG361" s="115"/>
      <c r="BI361" s="115"/>
      <c r="BJ361" s="155"/>
      <c r="BK361" s="112"/>
      <c r="BL361" s="113"/>
      <c r="BM361" s="113"/>
      <c r="BN361" s="113"/>
      <c r="BO361" s="113"/>
      <c r="BP361" s="101"/>
      <c r="BQ361" s="101"/>
      <c r="BR361" s="101"/>
    </row>
    <row r="362" spans="1:70" s="114" customFormat="1" ht="12" customHeight="1">
      <c r="A362" s="99"/>
      <c r="B362" s="100"/>
      <c r="C362" s="117"/>
      <c r="D362" s="124">
        <v>322.4193548387097</v>
      </c>
      <c r="E362" s="103" t="s">
        <v>276</v>
      </c>
      <c r="F362" s="64">
        <f>IF(D362&lt;=303.4,(D362-'[2]Stages'!$C$66)*'[2]Stages'!$H$67+'[2]Stages'!$E$66,IF(D362&lt;=307.2,(D362-'[2]Stages'!$C$67)*'[2]Stages'!$H$68+'[2]Stages'!$E$67,IF(D362&lt;=311.7,(D362-'[2]Stages'!$C$68)*'[2]Stages'!$H$69+'[2]Stages'!$E$68,IF(D362&lt;=318.1,(D362-'[2]Stages'!$C$69)*'[2]Stages'!$H$70+'[2]Stages'!$E$69,IF(D362&lt;=328.3,(D362-'[2]Stages'!$C$70)*'[2]Stages'!$H$71+'[2]Stages'!$E$70,IF(D362&lt;=345.3,(D362-'[2]Stages'!$C$71)*'[2]Stages'!$H$72+'[2]Stages'!$E$71,IF(D362&lt;=359.2,(D362-'[2]Stages'!$C$72)*'[2]Stages'!$H$73+'[2]Stages'!$E$72)))))))</f>
        <v>325.8978368121442</v>
      </c>
      <c r="G362" s="101" t="s">
        <v>737</v>
      </c>
      <c r="H362" s="101"/>
      <c r="I362" s="101"/>
      <c r="J362" s="101"/>
      <c r="K362" s="101"/>
      <c r="L362" s="101"/>
      <c r="M362" s="101"/>
      <c r="N362" s="101"/>
      <c r="O362" s="101"/>
      <c r="P362" s="101"/>
      <c r="Q362" s="117" t="s">
        <v>741</v>
      </c>
      <c r="R362" s="101"/>
      <c r="S362" s="101"/>
      <c r="T362" s="101"/>
      <c r="U362" s="117" t="s">
        <v>743</v>
      </c>
      <c r="V362" s="197"/>
      <c r="W362" s="105" t="s">
        <v>477</v>
      </c>
      <c r="X362" s="101"/>
      <c r="Y362" s="101"/>
      <c r="Z362" s="101"/>
      <c r="AA362" s="101"/>
      <c r="AB362" s="18">
        <v>22.4</v>
      </c>
      <c r="AC362" s="197">
        <v>22.01</v>
      </c>
      <c r="AD362" s="100"/>
      <c r="AE362" s="197">
        <v>22.01</v>
      </c>
      <c r="AF362" s="197"/>
      <c r="AG362" s="197">
        <v>22.01</v>
      </c>
      <c r="AH362" s="146">
        <f t="shared" si="7"/>
        <v>22.210000000000004</v>
      </c>
      <c r="AI362" s="189">
        <f t="shared" si="5"/>
        <v>12.516199999999998</v>
      </c>
      <c r="AJ362" s="189">
        <f t="shared" si="6"/>
        <v>19.08619999999999</v>
      </c>
      <c r="AK362" s="101"/>
      <c r="AL362" s="101"/>
      <c r="AM362" s="101"/>
      <c r="AN362" s="101"/>
      <c r="AO362" s="100"/>
      <c r="AP362" s="101"/>
      <c r="AQ362" s="100"/>
      <c r="AR362" s="100"/>
      <c r="AS362" s="100">
        <v>2008</v>
      </c>
      <c r="AT362" s="101"/>
      <c r="AU362" s="101"/>
      <c r="AV362" s="101"/>
      <c r="AW362" s="101" t="s">
        <v>740</v>
      </c>
      <c r="AX362" s="190">
        <v>345.26406135865597</v>
      </c>
      <c r="AY362" s="190">
        <v>21.156666666666666</v>
      </c>
      <c r="AZ362" s="118"/>
      <c r="BA362" s="108"/>
      <c r="BB362" s="108"/>
      <c r="BC362" s="109"/>
      <c r="BD362" s="101"/>
      <c r="BF362" s="115"/>
      <c r="BG362" s="115"/>
      <c r="BI362" s="115"/>
      <c r="BJ362" s="155"/>
      <c r="BK362" s="112"/>
      <c r="BL362" s="113"/>
      <c r="BM362" s="113"/>
      <c r="BN362" s="113"/>
      <c r="BO362" s="113"/>
      <c r="BP362" s="101"/>
      <c r="BQ362" s="101"/>
      <c r="BR362" s="101"/>
    </row>
    <row r="363" spans="1:70" s="114" customFormat="1" ht="12" customHeight="1">
      <c r="A363" s="99"/>
      <c r="B363" s="100"/>
      <c r="C363" s="117"/>
      <c r="D363" s="124">
        <v>322.7741935483871</v>
      </c>
      <c r="E363" s="103" t="s">
        <v>276</v>
      </c>
      <c r="F363" s="64">
        <f>IF(D363&lt;=303.4,(D363-'[2]Stages'!$C$66)*'[2]Stages'!$H$67+'[2]Stages'!$E$66,IF(D363&lt;=307.2,(D363-'[2]Stages'!$C$67)*'[2]Stages'!$H$68+'[2]Stages'!$E$67,IF(D363&lt;=311.7,(D363-'[2]Stages'!$C$68)*'[2]Stages'!$H$69+'[2]Stages'!$E$68,IF(D363&lt;=318.1,(D363-'[2]Stages'!$C$69)*'[2]Stages'!$H$70+'[2]Stages'!$E$69,IF(D363&lt;=328.3,(D363-'[2]Stages'!$C$70)*'[2]Stages'!$H$71+'[2]Stages'!$E$70,IF(D363&lt;=345.3,(D363-'[2]Stages'!$C$71)*'[2]Stages'!$H$72+'[2]Stages'!$E$71,IF(D363&lt;=359.2,(D363-'[2]Stages'!$C$72)*'[2]Stages'!$H$73+'[2]Stages'!$E$72)))))))</f>
        <v>326.11700189753316</v>
      </c>
      <c r="G363" s="101" t="s">
        <v>737</v>
      </c>
      <c r="H363" s="101"/>
      <c r="I363" s="101"/>
      <c r="J363" s="101"/>
      <c r="K363" s="101"/>
      <c r="L363" s="101"/>
      <c r="M363" s="101"/>
      <c r="N363" s="101"/>
      <c r="O363" s="101"/>
      <c r="P363" s="101"/>
      <c r="Q363" s="117" t="s">
        <v>741</v>
      </c>
      <c r="R363" s="101"/>
      <c r="S363" s="101"/>
      <c r="T363" s="101"/>
      <c r="U363" s="117" t="s">
        <v>743</v>
      </c>
      <c r="V363" s="197"/>
      <c r="W363" s="105" t="s">
        <v>477</v>
      </c>
      <c r="X363" s="101"/>
      <c r="Y363" s="101"/>
      <c r="Z363" s="101"/>
      <c r="AA363" s="101"/>
      <c r="AB363" s="18">
        <v>22.4</v>
      </c>
      <c r="AC363" s="197">
        <v>22.43</v>
      </c>
      <c r="AD363" s="100"/>
      <c r="AE363" s="197">
        <v>22.43</v>
      </c>
      <c r="AF363" s="197"/>
      <c r="AG363" s="197">
        <v>22.43</v>
      </c>
      <c r="AH363" s="146">
        <f t="shared" si="7"/>
        <v>22.630000000000003</v>
      </c>
      <c r="AI363" s="189">
        <f t="shared" si="5"/>
        <v>10.676600000000008</v>
      </c>
      <c r="AJ363" s="189">
        <f t="shared" si="6"/>
        <v>17.2466</v>
      </c>
      <c r="AK363" s="101"/>
      <c r="AL363" s="101"/>
      <c r="AM363" s="101"/>
      <c r="AN363" s="101"/>
      <c r="AO363" s="100"/>
      <c r="AP363" s="101"/>
      <c r="AQ363" s="100"/>
      <c r="AR363" s="100"/>
      <c r="AS363" s="100">
        <v>2008</v>
      </c>
      <c r="AT363" s="101"/>
      <c r="AU363" s="101"/>
      <c r="AV363" s="101"/>
      <c r="AW363" s="101" t="s">
        <v>740</v>
      </c>
      <c r="AX363" s="190">
        <v>345.3009495982469</v>
      </c>
      <c r="AY363" s="190">
        <v>21.465</v>
      </c>
      <c r="AZ363" s="118"/>
      <c r="BA363" s="108"/>
      <c r="BB363" s="108"/>
      <c r="BC363" s="109"/>
      <c r="BD363" s="101"/>
      <c r="BF363" s="115"/>
      <c r="BG363" s="115"/>
      <c r="BI363" s="115"/>
      <c r="BJ363" s="155"/>
      <c r="BK363" s="112"/>
      <c r="BL363" s="113"/>
      <c r="BM363" s="113"/>
      <c r="BN363" s="113"/>
      <c r="BO363" s="113"/>
      <c r="BP363" s="101"/>
      <c r="BQ363" s="101"/>
      <c r="BR363" s="101"/>
    </row>
    <row r="364" spans="1:70" s="114" customFormat="1" ht="12" customHeight="1">
      <c r="A364" s="99"/>
      <c r="B364" s="100"/>
      <c r="C364" s="117"/>
      <c r="D364" s="124">
        <v>323.0169491525424</v>
      </c>
      <c r="E364" s="103" t="s">
        <v>276</v>
      </c>
      <c r="F364" s="64">
        <f>IF(D364&lt;=303.4,(D364-'[2]Stages'!$C$66)*'[2]Stages'!$H$67+'[2]Stages'!$E$66,IF(D364&lt;=307.2,(D364-'[2]Stages'!$C$67)*'[2]Stages'!$H$68+'[2]Stages'!$E$67,IF(D364&lt;=311.7,(D364-'[2]Stages'!$C$68)*'[2]Stages'!$H$69+'[2]Stages'!$E$68,IF(D364&lt;=318.1,(D364-'[2]Stages'!$C$69)*'[2]Stages'!$H$70+'[2]Stages'!$E$69,IF(D364&lt;=328.3,(D364-'[2]Stages'!$C$70)*'[2]Stages'!$H$71+'[2]Stages'!$E$70,IF(D364&lt;=345.3,(D364-'[2]Stages'!$C$71)*'[2]Stages'!$H$72+'[2]Stages'!$E$71,IF(D364&lt;=359.2,(D364-'[2]Stages'!$C$72)*'[2]Stages'!$H$73+'[2]Stages'!$E$72)))))))</f>
        <v>326.26693918245263</v>
      </c>
      <c r="G364" s="101" t="s">
        <v>737</v>
      </c>
      <c r="H364" s="101"/>
      <c r="I364" s="101"/>
      <c r="J364" s="101"/>
      <c r="K364" s="101"/>
      <c r="L364" s="101"/>
      <c r="M364" s="101"/>
      <c r="N364" s="101"/>
      <c r="O364" s="101"/>
      <c r="P364" s="101"/>
      <c r="Q364" s="117" t="s">
        <v>741</v>
      </c>
      <c r="R364" s="101"/>
      <c r="S364" s="101"/>
      <c r="T364" s="101"/>
      <c r="U364" s="117" t="s">
        <v>742</v>
      </c>
      <c r="V364" s="194"/>
      <c r="W364" s="105" t="s">
        <v>477</v>
      </c>
      <c r="X364" s="101"/>
      <c r="Y364" s="101"/>
      <c r="Z364" s="101"/>
      <c r="AA364" s="101"/>
      <c r="AB364" s="18">
        <v>22.4</v>
      </c>
      <c r="AC364" s="194">
        <v>23.2</v>
      </c>
      <c r="AD364" s="100"/>
      <c r="AE364" s="194">
        <v>23.2</v>
      </c>
      <c r="AF364" s="194"/>
      <c r="AG364" s="194">
        <v>23.2</v>
      </c>
      <c r="AH364" s="146">
        <f t="shared" si="7"/>
        <v>23.400000000000002</v>
      </c>
      <c r="AI364" s="189">
        <f t="shared" si="5"/>
        <v>7.304000000000002</v>
      </c>
      <c r="AJ364" s="189">
        <f t="shared" si="6"/>
        <v>13.87400000000001</v>
      </c>
      <c r="AK364" s="101"/>
      <c r="AL364" s="101"/>
      <c r="AM364" s="101"/>
      <c r="AN364" s="101"/>
      <c r="AO364" s="100"/>
      <c r="AP364" s="101"/>
      <c r="AQ364" s="100"/>
      <c r="AR364" s="100"/>
      <c r="AS364" s="100">
        <v>2008</v>
      </c>
      <c r="AT364" s="101"/>
      <c r="AU364" s="101"/>
      <c r="AV364" s="101"/>
      <c r="AW364" s="101" t="s">
        <v>740</v>
      </c>
      <c r="AX364" s="190">
        <v>345.3588235294118</v>
      </c>
      <c r="AY364" s="190">
        <v>22</v>
      </c>
      <c r="AZ364" s="118"/>
      <c r="BA364" s="108"/>
      <c r="BB364" s="108"/>
      <c r="BC364" s="109"/>
      <c r="BD364" s="101"/>
      <c r="BF364" s="115"/>
      <c r="BG364" s="115"/>
      <c r="BI364" s="115"/>
      <c r="BJ364" s="155"/>
      <c r="BK364" s="112"/>
      <c r="BL364" s="113"/>
      <c r="BM364" s="113"/>
      <c r="BN364" s="113"/>
      <c r="BO364" s="113"/>
      <c r="BP364" s="101"/>
      <c r="BQ364" s="101"/>
      <c r="BR364" s="101"/>
    </row>
    <row r="365" spans="1:70" s="114" customFormat="1" ht="12" customHeight="1">
      <c r="A365" s="99"/>
      <c r="B365" s="100"/>
      <c r="C365" s="117"/>
      <c r="D365" s="124">
        <v>323.21649484536084</v>
      </c>
      <c r="E365" s="103" t="s">
        <v>276</v>
      </c>
      <c r="F365" s="64">
        <f>IF(D365&lt;=303.4,(D365-'[2]Stages'!$C$66)*'[2]Stages'!$H$67+'[2]Stages'!$E$66,IF(D365&lt;=307.2,(D365-'[2]Stages'!$C$67)*'[2]Stages'!$H$68+'[2]Stages'!$E$67,IF(D365&lt;=311.7,(D365-'[2]Stages'!$C$68)*'[2]Stages'!$H$69+'[2]Stages'!$E$68,IF(D365&lt;=318.1,(D365-'[2]Stages'!$C$69)*'[2]Stages'!$H$70+'[2]Stages'!$E$69,IF(D365&lt;=328.3,(D365-'[2]Stages'!$C$70)*'[2]Stages'!$H$71+'[2]Stages'!$E$70,IF(D365&lt;=345.3,(D365-'[2]Stages'!$C$71)*'[2]Stages'!$H$72+'[2]Stages'!$E$71,IF(D365&lt;=359.2,(D365-'[2]Stages'!$C$72)*'[2]Stages'!$H$73+'[2]Stages'!$E$72)))))))</f>
        <v>326.3901879927229</v>
      </c>
      <c r="G365" s="101" t="s">
        <v>737</v>
      </c>
      <c r="H365" s="101"/>
      <c r="I365" s="101"/>
      <c r="J365" s="101"/>
      <c r="K365" s="101"/>
      <c r="L365" s="101"/>
      <c r="M365" s="101"/>
      <c r="N365" s="101"/>
      <c r="O365" s="101"/>
      <c r="P365" s="101"/>
      <c r="Q365" s="117" t="s">
        <v>741</v>
      </c>
      <c r="R365" s="101"/>
      <c r="S365" s="101"/>
      <c r="T365" s="101"/>
      <c r="U365" s="117" t="s">
        <v>744</v>
      </c>
      <c r="V365" s="194"/>
      <c r="W365" s="105" t="s">
        <v>477</v>
      </c>
      <c r="X365" s="101"/>
      <c r="Y365" s="101"/>
      <c r="Z365" s="101"/>
      <c r="AA365" s="101"/>
      <c r="AB365" s="18">
        <v>22.4</v>
      </c>
      <c r="AC365" s="194">
        <v>22.783333333333335</v>
      </c>
      <c r="AD365" s="100"/>
      <c r="AE365" s="194">
        <v>22.783333333333335</v>
      </c>
      <c r="AF365" s="194"/>
      <c r="AG365" s="194">
        <v>22.783333333333335</v>
      </c>
      <c r="AH365" s="146">
        <f t="shared" si="7"/>
        <v>22.983333333333338</v>
      </c>
      <c r="AI365" s="189">
        <f t="shared" si="5"/>
        <v>9.12899999999999</v>
      </c>
      <c r="AJ365" s="189">
        <f t="shared" si="6"/>
        <v>15.698999999999998</v>
      </c>
      <c r="AK365" s="101"/>
      <c r="AL365" s="101"/>
      <c r="AM365" s="101"/>
      <c r="AN365" s="101"/>
      <c r="AO365" s="100"/>
      <c r="AP365" s="101"/>
      <c r="AQ365" s="100"/>
      <c r="AR365" s="100"/>
      <c r="AS365" s="100">
        <v>2008</v>
      </c>
      <c r="AT365" s="101"/>
      <c r="AU365" s="101"/>
      <c r="AV365" s="101"/>
      <c r="AW365" s="101" t="s">
        <v>740</v>
      </c>
      <c r="AX365" s="190">
        <v>345.55847953216374</v>
      </c>
      <c r="AY365" s="190">
        <v>20.736666666666665</v>
      </c>
      <c r="AZ365" s="118"/>
      <c r="BA365" s="108"/>
      <c r="BB365" s="108"/>
      <c r="BC365" s="109"/>
      <c r="BD365" s="101"/>
      <c r="BF365" s="115"/>
      <c r="BG365" s="115"/>
      <c r="BI365" s="115"/>
      <c r="BJ365" s="155"/>
      <c r="BK365" s="112"/>
      <c r="BL365" s="113"/>
      <c r="BM365" s="113"/>
      <c r="BN365" s="113"/>
      <c r="BO365" s="113"/>
      <c r="BP365" s="101"/>
      <c r="BQ365" s="101"/>
      <c r="BR365" s="101"/>
    </row>
    <row r="366" spans="1:70" s="114" customFormat="1" ht="12" customHeight="1">
      <c r="A366" s="99"/>
      <c r="B366" s="100"/>
      <c r="C366" s="117"/>
      <c r="D366" s="124">
        <v>323.51612903225805</v>
      </c>
      <c r="E366" s="103" t="s">
        <v>276</v>
      </c>
      <c r="F366" s="64">
        <f>IF(D366&lt;=303.4,(D366-'[2]Stages'!$C$66)*'[2]Stages'!$H$67+'[2]Stages'!$E$66,IF(D366&lt;=307.2,(D366-'[2]Stages'!$C$67)*'[2]Stages'!$H$68+'[2]Stages'!$E$67,IF(D366&lt;=311.7,(D366-'[2]Stages'!$C$68)*'[2]Stages'!$H$69+'[2]Stages'!$E$68,IF(D366&lt;=318.1,(D366-'[2]Stages'!$C$69)*'[2]Stages'!$H$70+'[2]Stages'!$E$69,IF(D366&lt;=328.3,(D366-'[2]Stages'!$C$70)*'[2]Stages'!$H$71+'[2]Stages'!$E$70,IF(D366&lt;=345.3,(D366-'[2]Stages'!$C$71)*'[2]Stages'!$H$72+'[2]Stages'!$E$71,IF(D366&lt;=359.2,(D366-'[2]Stages'!$C$72)*'[2]Stages'!$H$73+'[2]Stages'!$E$72)))))))</f>
        <v>326.5752561669829</v>
      </c>
      <c r="G366" s="101" t="s">
        <v>737</v>
      </c>
      <c r="H366" s="101"/>
      <c r="I366" s="101"/>
      <c r="J366" s="101"/>
      <c r="K366" s="101"/>
      <c r="L366" s="101"/>
      <c r="M366" s="101"/>
      <c r="N366" s="101"/>
      <c r="O366" s="101"/>
      <c r="P366" s="101"/>
      <c r="Q366" s="117" t="s">
        <v>741</v>
      </c>
      <c r="R366" s="101"/>
      <c r="S366" s="101"/>
      <c r="T366" s="101"/>
      <c r="U366" s="117" t="s">
        <v>743</v>
      </c>
      <c r="V366" s="198"/>
      <c r="W366" s="105" t="s">
        <v>477</v>
      </c>
      <c r="X366" s="101"/>
      <c r="Y366" s="101"/>
      <c r="Z366" s="101"/>
      <c r="AA366" s="101"/>
      <c r="AB366" s="18">
        <v>22.4</v>
      </c>
      <c r="AC366" s="198">
        <v>22.505</v>
      </c>
      <c r="AD366" s="100"/>
      <c r="AE366" s="198">
        <v>22.505</v>
      </c>
      <c r="AF366" s="198"/>
      <c r="AG366" s="198">
        <v>22.505</v>
      </c>
      <c r="AH366" s="146">
        <f t="shared" si="7"/>
        <v>22.705000000000002</v>
      </c>
      <c r="AI366" s="189">
        <f t="shared" si="5"/>
        <v>10.348100000000002</v>
      </c>
      <c r="AJ366" s="189">
        <f t="shared" si="6"/>
        <v>16.91810000000001</v>
      </c>
      <c r="AK366" s="101"/>
      <c r="AL366" s="101"/>
      <c r="AM366" s="101"/>
      <c r="AN366" s="101"/>
      <c r="AO366" s="100"/>
      <c r="AP366" s="101"/>
      <c r="AQ366" s="100"/>
      <c r="AR366" s="100"/>
      <c r="AS366" s="100">
        <v>2008</v>
      </c>
      <c r="AT366" s="101"/>
      <c r="AU366" s="101"/>
      <c r="AV366" s="101"/>
      <c r="AW366" s="101" t="s">
        <v>740</v>
      </c>
      <c r="AX366" s="190">
        <v>345.5940594059406</v>
      </c>
      <c r="AY366" s="195">
        <v>19.725</v>
      </c>
      <c r="AZ366" s="196"/>
      <c r="BA366" s="108"/>
      <c r="BB366" s="108"/>
      <c r="BC366" s="109"/>
      <c r="BD366" s="101"/>
      <c r="BF366" s="115"/>
      <c r="BG366" s="115"/>
      <c r="BI366" s="115"/>
      <c r="BJ366" s="155"/>
      <c r="BK366" s="112"/>
      <c r="BL366" s="113"/>
      <c r="BM366" s="113"/>
      <c r="BN366" s="113"/>
      <c r="BO366" s="113"/>
      <c r="BP366" s="101"/>
      <c r="BQ366" s="101"/>
      <c r="BR366" s="101"/>
    </row>
    <row r="367" spans="1:70" s="114" customFormat="1" ht="12" customHeight="1">
      <c r="A367" s="99"/>
      <c r="B367" s="100"/>
      <c r="C367" s="117"/>
      <c r="D367" s="124">
        <v>323.8305084745763</v>
      </c>
      <c r="E367" s="103" t="s">
        <v>276</v>
      </c>
      <c r="F367" s="64">
        <f>IF(D367&lt;=303.4,(D367-'[2]Stages'!$C$66)*'[2]Stages'!$H$67+'[2]Stages'!$E$66,IF(D367&lt;=307.2,(D367-'[2]Stages'!$C$67)*'[2]Stages'!$H$68+'[2]Stages'!$E$67,IF(D367&lt;=311.7,(D367-'[2]Stages'!$C$68)*'[2]Stages'!$H$69+'[2]Stages'!$E$68,IF(D367&lt;=318.1,(D367-'[2]Stages'!$C$69)*'[2]Stages'!$H$70+'[2]Stages'!$E$69,IF(D367&lt;=328.3,(D367-'[2]Stages'!$C$70)*'[2]Stages'!$H$71+'[2]Stages'!$E$70,IF(D367&lt;=345.3,(D367-'[2]Stages'!$C$71)*'[2]Stages'!$H$72+'[2]Stages'!$E$71,IF(D367&lt;=359.2,(D367-'[2]Stages'!$C$72)*'[2]Stages'!$H$73+'[2]Stages'!$E$72)))))))</f>
        <v>326.76943170488533</v>
      </c>
      <c r="G367" s="101" t="s">
        <v>737</v>
      </c>
      <c r="H367" s="101"/>
      <c r="I367" s="101"/>
      <c r="J367" s="101"/>
      <c r="K367" s="101"/>
      <c r="L367" s="101"/>
      <c r="M367" s="101"/>
      <c r="N367" s="101"/>
      <c r="O367" s="101"/>
      <c r="P367" s="101"/>
      <c r="Q367" s="117" t="s">
        <v>741</v>
      </c>
      <c r="R367" s="101"/>
      <c r="S367" s="101"/>
      <c r="T367" s="101"/>
      <c r="U367" s="117" t="s">
        <v>742</v>
      </c>
      <c r="V367" s="194"/>
      <c r="W367" s="105" t="s">
        <v>477</v>
      </c>
      <c r="X367" s="101"/>
      <c r="Y367" s="101"/>
      <c r="Z367" s="101"/>
      <c r="AA367" s="101"/>
      <c r="AB367" s="18">
        <v>22.4</v>
      </c>
      <c r="AC367" s="194">
        <v>21.7</v>
      </c>
      <c r="AD367" s="100"/>
      <c r="AE367" s="194">
        <v>21.7</v>
      </c>
      <c r="AF367" s="194"/>
      <c r="AG367" s="194">
        <v>21.7</v>
      </c>
      <c r="AH367" s="146">
        <f t="shared" si="7"/>
        <v>21.900000000000002</v>
      </c>
      <c r="AI367" s="189">
        <f t="shared" si="5"/>
        <v>13.87400000000001</v>
      </c>
      <c r="AJ367" s="189">
        <f t="shared" si="6"/>
        <v>20.444000000000003</v>
      </c>
      <c r="AK367" s="101"/>
      <c r="AL367" s="101"/>
      <c r="AM367" s="101"/>
      <c r="AN367" s="101"/>
      <c r="AO367" s="100"/>
      <c r="AP367" s="101"/>
      <c r="AQ367" s="100"/>
      <c r="AR367" s="100"/>
      <c r="AS367" s="100">
        <v>2008</v>
      </c>
      <c r="AT367" s="101"/>
      <c r="AU367" s="101"/>
      <c r="AV367" s="101"/>
      <c r="AW367" s="101" t="s">
        <v>740</v>
      </c>
      <c r="AX367" s="190">
        <v>345.6385542168675</v>
      </c>
      <c r="AY367" s="190">
        <v>19.613333333333337</v>
      </c>
      <c r="AZ367" s="118"/>
      <c r="BA367" s="108"/>
      <c r="BB367" s="108"/>
      <c r="BC367" s="109"/>
      <c r="BD367" s="101"/>
      <c r="BF367" s="115"/>
      <c r="BG367" s="115"/>
      <c r="BI367" s="115"/>
      <c r="BJ367" s="155"/>
      <c r="BK367" s="112"/>
      <c r="BL367" s="113"/>
      <c r="BM367" s="113"/>
      <c r="BN367" s="113"/>
      <c r="BO367" s="113"/>
      <c r="BP367" s="101"/>
      <c r="BQ367" s="101"/>
      <c r="BR367" s="101"/>
    </row>
    <row r="368" spans="1:70" s="114" customFormat="1" ht="12" customHeight="1">
      <c r="A368" s="99"/>
      <c r="B368" s="100"/>
      <c r="C368" s="117"/>
      <c r="D368" s="124">
        <v>324.4</v>
      </c>
      <c r="E368" s="103" t="s">
        <v>276</v>
      </c>
      <c r="F368" s="64">
        <f>IF(D368&lt;=303.4,(D368-'[2]Stages'!$C$66)*'[2]Stages'!$H$67+'[2]Stages'!$E$66,IF(D368&lt;=307.2,(D368-'[2]Stages'!$C$67)*'[2]Stages'!$H$68+'[2]Stages'!$E$67,IF(D368&lt;=311.7,(D368-'[2]Stages'!$C$68)*'[2]Stages'!$H$69+'[2]Stages'!$E$68,IF(D368&lt;=318.1,(D368-'[2]Stages'!$C$69)*'[2]Stages'!$H$70+'[2]Stages'!$E$69,IF(D368&lt;=328.3,(D368-'[2]Stages'!$C$70)*'[2]Stages'!$H$71+'[2]Stages'!$E$70,IF(D368&lt;=345.3,(D368-'[2]Stages'!$C$71)*'[2]Stages'!$H$72+'[2]Stages'!$E$71,IF(D368&lt;=359.2,(D368-'[2]Stages'!$C$72)*'[2]Stages'!$H$73+'[2]Stages'!$E$72)))))))</f>
        <v>327.1211764705882</v>
      </c>
      <c r="G368" s="101" t="s">
        <v>737</v>
      </c>
      <c r="H368" s="101"/>
      <c r="I368" s="101"/>
      <c r="J368" s="101"/>
      <c r="K368" s="101"/>
      <c r="L368" s="101"/>
      <c r="M368" s="101"/>
      <c r="N368" s="101"/>
      <c r="O368" s="101"/>
      <c r="P368" s="101"/>
      <c r="Q368" s="117" t="s">
        <v>741</v>
      </c>
      <c r="R368" s="101"/>
      <c r="S368" s="101"/>
      <c r="T368" s="101"/>
      <c r="U368" s="117" t="s">
        <v>742</v>
      </c>
      <c r="V368" s="194"/>
      <c r="W368" s="105" t="s">
        <v>477</v>
      </c>
      <c r="X368" s="101"/>
      <c r="Y368" s="101"/>
      <c r="Z368" s="101"/>
      <c r="AA368" s="101"/>
      <c r="AB368" s="18">
        <v>22.4</v>
      </c>
      <c r="AC368" s="194">
        <v>22.743333333333336</v>
      </c>
      <c r="AD368" s="100"/>
      <c r="AE368" s="194">
        <v>22.743333333333336</v>
      </c>
      <c r="AF368" s="194"/>
      <c r="AG368" s="194">
        <v>22.743333333333336</v>
      </c>
      <c r="AH368" s="146">
        <f t="shared" si="7"/>
        <v>22.94333333333334</v>
      </c>
      <c r="AI368" s="189">
        <f t="shared" si="5"/>
        <v>9.304199999999994</v>
      </c>
      <c r="AJ368" s="189">
        <f t="shared" si="6"/>
        <v>15.874199999999988</v>
      </c>
      <c r="AK368" s="101"/>
      <c r="AL368" s="101"/>
      <c r="AM368" s="101"/>
      <c r="AN368" s="101"/>
      <c r="AO368" s="100"/>
      <c r="AP368" s="101"/>
      <c r="AQ368" s="100"/>
      <c r="AR368" s="100"/>
      <c r="AS368" s="100">
        <v>2008</v>
      </c>
      <c r="AT368" s="101"/>
      <c r="AU368" s="101"/>
      <c r="AV368" s="101"/>
      <c r="AW368" s="101" t="s">
        <v>740</v>
      </c>
      <c r="AX368" s="190">
        <v>345.7352941176471</v>
      </c>
      <c r="AY368" s="193">
        <v>19.676666666666666</v>
      </c>
      <c r="AZ368" s="168"/>
      <c r="BA368" s="108"/>
      <c r="BB368" s="108"/>
      <c r="BC368" s="109"/>
      <c r="BD368" s="101"/>
      <c r="BF368" s="115"/>
      <c r="BG368" s="115"/>
      <c r="BI368" s="115"/>
      <c r="BJ368" s="155"/>
      <c r="BK368" s="112"/>
      <c r="BL368" s="113"/>
      <c r="BM368" s="113"/>
      <c r="BN368" s="113"/>
      <c r="BO368" s="113"/>
      <c r="BP368" s="101"/>
      <c r="BQ368" s="101"/>
      <c r="BR368" s="101"/>
    </row>
    <row r="369" spans="1:70" s="114" customFormat="1" ht="12" customHeight="1">
      <c r="A369" s="99"/>
      <c r="B369" s="100"/>
      <c r="C369" s="117"/>
      <c r="D369" s="124">
        <v>324.4848484848485</v>
      </c>
      <c r="E369" s="103" t="s">
        <v>276</v>
      </c>
      <c r="F369" s="64">
        <f>IF(D369&lt;=303.4,(D369-'[2]Stages'!$C$66)*'[2]Stages'!$H$67+'[2]Stages'!$E$66,IF(D369&lt;=307.2,(D369-'[2]Stages'!$C$67)*'[2]Stages'!$H$68+'[2]Stages'!$E$67,IF(D369&lt;=311.7,(D369-'[2]Stages'!$C$68)*'[2]Stages'!$H$69+'[2]Stages'!$E$68,IF(D369&lt;=318.1,(D369-'[2]Stages'!$C$69)*'[2]Stages'!$H$70+'[2]Stages'!$E$69,IF(D369&lt;=328.3,(D369-'[2]Stages'!$C$70)*'[2]Stages'!$H$71+'[2]Stages'!$E$70,IF(D369&lt;=345.3,(D369-'[2]Stages'!$C$71)*'[2]Stages'!$H$72+'[2]Stages'!$E$71,IF(D369&lt;=359.2,(D369-'[2]Stages'!$C$72)*'[2]Stages'!$H$73+'[2]Stages'!$E$72)))))))</f>
        <v>327.17358288770055</v>
      </c>
      <c r="G369" s="101" t="s">
        <v>737</v>
      </c>
      <c r="H369" s="101"/>
      <c r="I369" s="101"/>
      <c r="J369" s="101"/>
      <c r="K369" s="101"/>
      <c r="L369" s="101"/>
      <c r="M369" s="101"/>
      <c r="N369" s="101"/>
      <c r="O369" s="101"/>
      <c r="P369" s="101"/>
      <c r="Q369" s="117" t="s">
        <v>741</v>
      </c>
      <c r="R369" s="101"/>
      <c r="S369" s="101"/>
      <c r="T369" s="101"/>
      <c r="U369" s="117" t="s">
        <v>743</v>
      </c>
      <c r="V369" s="198"/>
      <c r="W369" s="105" t="s">
        <v>477</v>
      </c>
      <c r="X369" s="101"/>
      <c r="Y369" s="101"/>
      <c r="Z369" s="101"/>
      <c r="AA369" s="101"/>
      <c r="AB369" s="18">
        <v>22.4</v>
      </c>
      <c r="AC369" s="198">
        <v>21.72</v>
      </c>
      <c r="AD369" s="100"/>
      <c r="AE369" s="198">
        <v>21.72</v>
      </c>
      <c r="AF369" s="198"/>
      <c r="AG369" s="198">
        <v>21.72</v>
      </c>
      <c r="AH369" s="146">
        <f t="shared" si="7"/>
        <v>21.92</v>
      </c>
      <c r="AI369" s="189">
        <f t="shared" si="5"/>
        <v>13.7864</v>
      </c>
      <c r="AJ369" s="189">
        <f t="shared" si="6"/>
        <v>20.356400000000008</v>
      </c>
      <c r="AK369" s="101"/>
      <c r="AL369" s="101"/>
      <c r="AM369" s="101"/>
      <c r="AN369" s="101"/>
      <c r="AO369" s="100"/>
      <c r="AP369" s="101"/>
      <c r="AQ369" s="100"/>
      <c r="AR369" s="100"/>
      <c r="AS369" s="100">
        <v>2008</v>
      </c>
      <c r="AT369" s="101"/>
      <c r="AU369" s="101"/>
      <c r="AV369" s="101"/>
      <c r="AW369" s="101" t="s">
        <v>740</v>
      </c>
      <c r="AX369" s="190">
        <v>345.8058823529412</v>
      </c>
      <c r="AY369" s="190">
        <v>20.5</v>
      </c>
      <c r="AZ369" s="118"/>
      <c r="BA369" s="108"/>
      <c r="BB369" s="108"/>
      <c r="BC369" s="109"/>
      <c r="BD369" s="101"/>
      <c r="BF369" s="115"/>
      <c r="BG369" s="115"/>
      <c r="BI369" s="115"/>
      <c r="BJ369" s="155"/>
      <c r="BK369" s="112"/>
      <c r="BL369" s="113"/>
      <c r="BM369" s="113"/>
      <c r="BN369" s="113"/>
      <c r="BO369" s="113"/>
      <c r="BP369" s="101"/>
      <c r="BQ369" s="101"/>
      <c r="BR369" s="101"/>
    </row>
    <row r="370" spans="1:70" s="114" customFormat="1" ht="12" customHeight="1">
      <c r="A370" s="99"/>
      <c r="B370" s="100"/>
      <c r="C370" s="117"/>
      <c r="D370" s="124">
        <v>324.6060606060606</v>
      </c>
      <c r="E370" s="103" t="s">
        <v>276</v>
      </c>
      <c r="F370" s="64">
        <f>IF(D370&lt;=303.4,(D370-'[2]Stages'!$C$66)*'[2]Stages'!$H$67+'[2]Stages'!$E$66,IF(D370&lt;=307.2,(D370-'[2]Stages'!$C$67)*'[2]Stages'!$H$68+'[2]Stages'!$E$67,IF(D370&lt;=311.7,(D370-'[2]Stages'!$C$68)*'[2]Stages'!$H$69+'[2]Stages'!$E$68,IF(D370&lt;=318.1,(D370-'[2]Stages'!$C$69)*'[2]Stages'!$H$70+'[2]Stages'!$E$69,IF(D370&lt;=328.3,(D370-'[2]Stages'!$C$70)*'[2]Stages'!$H$71+'[2]Stages'!$E$70,IF(D370&lt;=345.3,(D370-'[2]Stages'!$C$71)*'[2]Stages'!$H$72+'[2]Stages'!$E$71,IF(D370&lt;=359.2,(D370-'[2]Stages'!$C$72)*'[2]Stages'!$H$73+'[2]Stages'!$E$72)))))))</f>
        <v>327.24844919786096</v>
      </c>
      <c r="G370" s="101" t="s">
        <v>737</v>
      </c>
      <c r="H370" s="101"/>
      <c r="I370" s="101"/>
      <c r="J370" s="101"/>
      <c r="K370" s="101"/>
      <c r="L370" s="101"/>
      <c r="M370" s="101"/>
      <c r="N370" s="101"/>
      <c r="O370" s="101"/>
      <c r="P370" s="101"/>
      <c r="Q370" s="117" t="s">
        <v>741</v>
      </c>
      <c r="R370" s="101"/>
      <c r="S370" s="101"/>
      <c r="T370" s="101"/>
      <c r="U370" s="117" t="s">
        <v>743</v>
      </c>
      <c r="V370" s="198"/>
      <c r="W370" s="105" t="s">
        <v>477</v>
      </c>
      <c r="X370" s="101"/>
      <c r="Y370" s="101"/>
      <c r="Z370" s="101"/>
      <c r="AA370" s="101"/>
      <c r="AB370" s="18">
        <v>22.4</v>
      </c>
      <c r="AC370" s="198">
        <v>21.9</v>
      </c>
      <c r="AD370" s="100"/>
      <c r="AE370" s="198">
        <v>21.9</v>
      </c>
      <c r="AF370" s="198"/>
      <c r="AG370" s="198">
        <v>21.9</v>
      </c>
      <c r="AH370" s="146">
        <f t="shared" si="7"/>
        <v>22.1</v>
      </c>
      <c r="AI370" s="189">
        <f t="shared" si="5"/>
        <v>12.998000000000005</v>
      </c>
      <c r="AJ370" s="189">
        <f t="shared" si="6"/>
        <v>19.568000000000012</v>
      </c>
      <c r="AK370" s="101"/>
      <c r="AL370" s="101"/>
      <c r="AM370" s="101"/>
      <c r="AN370" s="101"/>
      <c r="AO370" s="100"/>
      <c r="AP370" s="101"/>
      <c r="AQ370" s="100"/>
      <c r="AR370" s="100"/>
      <c r="AS370" s="100">
        <v>2008</v>
      </c>
      <c r="AT370" s="101"/>
      <c r="AU370" s="101"/>
      <c r="AV370" s="101"/>
      <c r="AW370" s="101" t="s">
        <v>740</v>
      </c>
      <c r="AX370" s="190">
        <v>345.9795321637427</v>
      </c>
      <c r="AY370" s="190">
        <v>20.65</v>
      </c>
      <c r="AZ370" s="118">
        <v>346</v>
      </c>
      <c r="BA370" s="108">
        <f>AVERAGE(AY352:AY385)</f>
        <v>20.588382352941178</v>
      </c>
      <c r="BB370" s="108">
        <f>STDEV(AY352:AY385)</f>
        <v>0.5861059627272733</v>
      </c>
      <c r="BC370" s="109">
        <f>COUNT(AY352:AY385)</f>
        <v>34</v>
      </c>
      <c r="BD370" s="108">
        <f>2*BB370/(BC370)^0.5</f>
        <v>0.20103268670263078</v>
      </c>
      <c r="BF370" s="115"/>
      <c r="BG370" s="115"/>
      <c r="BI370" s="115"/>
      <c r="BJ370" s="155"/>
      <c r="BK370" s="112"/>
      <c r="BL370" s="113"/>
      <c r="BM370" s="113"/>
      <c r="BN370" s="113"/>
      <c r="BO370" s="113"/>
      <c r="BP370" s="101"/>
      <c r="BQ370" s="101"/>
      <c r="BR370" s="101"/>
    </row>
    <row r="371" spans="1:70" s="114" customFormat="1" ht="12" customHeight="1">
      <c r="A371" s="99"/>
      <c r="B371" s="100"/>
      <c r="C371" s="117"/>
      <c r="D371" s="124">
        <v>324.8</v>
      </c>
      <c r="E371" s="103" t="s">
        <v>276</v>
      </c>
      <c r="F371" s="64">
        <f>IF(D371&lt;=303.4,(D371-'[2]Stages'!$C$66)*'[2]Stages'!$H$67+'[2]Stages'!$E$66,IF(D371&lt;=307.2,(D371-'[2]Stages'!$C$67)*'[2]Stages'!$H$68+'[2]Stages'!$E$67,IF(D371&lt;=311.7,(D371-'[2]Stages'!$C$68)*'[2]Stages'!$H$69+'[2]Stages'!$E$68,IF(D371&lt;=318.1,(D371-'[2]Stages'!$C$69)*'[2]Stages'!$H$70+'[2]Stages'!$E$69,IF(D371&lt;=328.3,(D371-'[2]Stages'!$C$70)*'[2]Stages'!$H$71+'[2]Stages'!$E$70,IF(D371&lt;=345.3,(D371-'[2]Stages'!$C$71)*'[2]Stages'!$H$72+'[2]Stages'!$E$71,IF(D371&lt;=359.2,(D371-'[2]Stages'!$C$72)*'[2]Stages'!$H$73+'[2]Stages'!$E$72)))))))</f>
        <v>327.36823529411765</v>
      </c>
      <c r="G371" s="101" t="s">
        <v>737</v>
      </c>
      <c r="H371" s="101"/>
      <c r="I371" s="101"/>
      <c r="J371" s="101"/>
      <c r="K371" s="101"/>
      <c r="L371" s="101"/>
      <c r="M371" s="101"/>
      <c r="N371" s="101"/>
      <c r="O371" s="101"/>
      <c r="P371" s="101"/>
      <c r="Q371" s="117" t="s">
        <v>741</v>
      </c>
      <c r="R371" s="101"/>
      <c r="S371" s="101"/>
      <c r="T371" s="101"/>
      <c r="U371" s="117" t="s">
        <v>742</v>
      </c>
      <c r="V371" s="194"/>
      <c r="W371" s="105" t="s">
        <v>477</v>
      </c>
      <c r="X371" s="101"/>
      <c r="Y371" s="101"/>
      <c r="Z371" s="101"/>
      <c r="AA371" s="101"/>
      <c r="AB371" s="18">
        <v>22.4</v>
      </c>
      <c r="AC371" s="194">
        <v>20.75</v>
      </c>
      <c r="AD371" s="100"/>
      <c r="AE371" s="194">
        <v>20.75</v>
      </c>
      <c r="AF371" s="194"/>
      <c r="AG371" s="194">
        <v>20.75</v>
      </c>
      <c r="AH371" s="146">
        <f t="shared" si="7"/>
        <v>20.950000000000003</v>
      </c>
      <c r="AI371" s="189">
        <f t="shared" si="5"/>
        <v>18.034999999999997</v>
      </c>
      <c r="AJ371" s="189">
        <f t="shared" si="6"/>
        <v>24.605000000000004</v>
      </c>
      <c r="AK371" s="101"/>
      <c r="AL371" s="101"/>
      <c r="AM371" s="101"/>
      <c r="AN371" s="101"/>
      <c r="AO371" s="100"/>
      <c r="AP371" s="101"/>
      <c r="AQ371" s="100"/>
      <c r="AR371" s="100"/>
      <c r="AS371" s="100">
        <v>2008</v>
      </c>
      <c r="AT371" s="101"/>
      <c r="AU371" s="101"/>
      <c r="AV371" s="101"/>
      <c r="AW371" s="101" t="s">
        <v>740</v>
      </c>
      <c r="AX371" s="190">
        <v>345.990099009901</v>
      </c>
      <c r="AY371" s="195">
        <v>20.076666666666668</v>
      </c>
      <c r="AZ371" s="196"/>
      <c r="BA371" s="108"/>
      <c r="BB371" s="108"/>
      <c r="BC371" s="109"/>
      <c r="BD371" s="101"/>
      <c r="BF371" s="115"/>
      <c r="BG371" s="115"/>
      <c r="BI371" s="115"/>
      <c r="BJ371" s="155"/>
      <c r="BK371" s="112"/>
      <c r="BL371" s="113"/>
      <c r="BM371" s="113"/>
      <c r="BN371" s="113"/>
      <c r="BO371" s="113"/>
      <c r="BP371" s="101"/>
      <c r="BQ371" s="101"/>
      <c r="BR371" s="101"/>
    </row>
    <row r="372" spans="1:70" s="114" customFormat="1" ht="12" customHeight="1">
      <c r="A372" s="99"/>
      <c r="B372" s="100"/>
      <c r="C372" s="117"/>
      <c r="D372" s="124">
        <v>325</v>
      </c>
      <c r="E372" s="103" t="s">
        <v>276</v>
      </c>
      <c r="F372" s="64">
        <f>IF(D372&lt;=303.4,(D372-'[2]Stages'!$C$66)*'[2]Stages'!$H$67+'[2]Stages'!$E$66,IF(D372&lt;=307.2,(D372-'[2]Stages'!$C$67)*'[2]Stages'!$H$68+'[2]Stages'!$E$67,IF(D372&lt;=311.7,(D372-'[2]Stages'!$C$68)*'[2]Stages'!$H$69+'[2]Stages'!$E$68,IF(D372&lt;=318.1,(D372-'[2]Stages'!$C$69)*'[2]Stages'!$H$70+'[2]Stages'!$E$69,IF(D372&lt;=328.3,(D372-'[2]Stages'!$C$70)*'[2]Stages'!$H$71+'[2]Stages'!$E$70,IF(D372&lt;=345.3,(D372-'[2]Stages'!$C$71)*'[2]Stages'!$H$72+'[2]Stages'!$E$71,IF(D372&lt;=359.2,(D372-'[2]Stages'!$C$72)*'[2]Stages'!$H$73+'[2]Stages'!$E$72)))))))</f>
        <v>327.4917647058823</v>
      </c>
      <c r="G372" s="101" t="s">
        <v>737</v>
      </c>
      <c r="H372" s="101"/>
      <c r="I372" s="101"/>
      <c r="J372" s="101"/>
      <c r="K372" s="101"/>
      <c r="L372" s="101"/>
      <c r="M372" s="101"/>
      <c r="N372" s="101"/>
      <c r="O372" s="101"/>
      <c r="P372" s="101"/>
      <c r="Q372" s="117" t="s">
        <v>741</v>
      </c>
      <c r="R372" s="101"/>
      <c r="S372" s="101"/>
      <c r="T372" s="101"/>
      <c r="U372" s="117" t="s">
        <v>745</v>
      </c>
      <c r="V372" s="194"/>
      <c r="W372" s="105" t="s">
        <v>477</v>
      </c>
      <c r="X372" s="101"/>
      <c r="Y372" s="101"/>
      <c r="Z372" s="101"/>
      <c r="AA372" s="101"/>
      <c r="AB372" s="18">
        <v>22.4</v>
      </c>
      <c r="AC372" s="194">
        <v>22.43</v>
      </c>
      <c r="AD372" s="100"/>
      <c r="AE372" s="194">
        <v>22.43</v>
      </c>
      <c r="AF372" s="194"/>
      <c r="AG372" s="194">
        <v>22.43</v>
      </c>
      <c r="AH372" s="146">
        <f t="shared" si="7"/>
        <v>22.630000000000003</v>
      </c>
      <c r="AI372" s="189">
        <f t="shared" si="5"/>
        <v>10.676600000000008</v>
      </c>
      <c r="AJ372" s="189">
        <f t="shared" si="6"/>
        <v>17.2466</v>
      </c>
      <c r="AK372" s="101"/>
      <c r="AL372" s="101"/>
      <c r="AM372" s="101"/>
      <c r="AN372" s="101"/>
      <c r="AO372" s="100"/>
      <c r="AP372" s="101"/>
      <c r="AQ372" s="100"/>
      <c r="AR372" s="100"/>
      <c r="AS372" s="100">
        <v>2008</v>
      </c>
      <c r="AT372" s="101"/>
      <c r="AU372" s="101"/>
      <c r="AV372" s="101"/>
      <c r="AW372" s="101" t="s">
        <v>740</v>
      </c>
      <c r="AX372" s="190">
        <v>345.99411764705883</v>
      </c>
      <c r="AY372" s="190">
        <v>21.2</v>
      </c>
      <c r="AZ372" s="118"/>
      <c r="BA372" s="108"/>
      <c r="BB372" s="108"/>
      <c r="BC372" s="109"/>
      <c r="BD372" s="101"/>
      <c r="BF372" s="115"/>
      <c r="BG372" s="115"/>
      <c r="BI372" s="115"/>
      <c r="BJ372" s="155"/>
      <c r="BK372" s="112"/>
      <c r="BL372" s="113"/>
      <c r="BM372" s="113"/>
      <c r="BN372" s="113"/>
      <c r="BO372" s="113"/>
      <c r="BP372" s="101"/>
      <c r="BQ372" s="101"/>
      <c r="BR372" s="101"/>
    </row>
    <row r="373" spans="1:70" s="114" customFormat="1" ht="12" customHeight="1">
      <c r="A373" s="99"/>
      <c r="B373" s="100"/>
      <c r="C373" s="117"/>
      <c r="D373" s="124">
        <v>325.030303030303</v>
      </c>
      <c r="E373" s="103" t="s">
        <v>276</v>
      </c>
      <c r="F373" s="64">
        <f>IF(D373&lt;=303.4,(D373-'[2]Stages'!$C$66)*'[2]Stages'!$H$67+'[2]Stages'!$E$66,IF(D373&lt;=307.2,(D373-'[2]Stages'!$C$67)*'[2]Stages'!$H$68+'[2]Stages'!$E$67,IF(D373&lt;=311.7,(D373-'[2]Stages'!$C$68)*'[2]Stages'!$H$69+'[2]Stages'!$E$68,IF(D373&lt;=318.1,(D373-'[2]Stages'!$C$69)*'[2]Stages'!$H$70+'[2]Stages'!$E$69,IF(D373&lt;=328.3,(D373-'[2]Stages'!$C$70)*'[2]Stages'!$H$71+'[2]Stages'!$E$70,IF(D373&lt;=345.3,(D373-'[2]Stages'!$C$71)*'[2]Stages'!$H$72+'[2]Stages'!$E$71,IF(D373&lt;=359.2,(D373-'[2]Stages'!$C$72)*'[2]Stages'!$H$73+'[2]Stages'!$E$72)))))))</f>
        <v>327.5104812834224</v>
      </c>
      <c r="G373" s="101" t="s">
        <v>737</v>
      </c>
      <c r="H373" s="101"/>
      <c r="I373" s="101"/>
      <c r="J373" s="101"/>
      <c r="K373" s="101"/>
      <c r="L373" s="101"/>
      <c r="M373" s="101"/>
      <c r="N373" s="101"/>
      <c r="O373" s="101"/>
      <c r="P373" s="101"/>
      <c r="Q373" s="117" t="s">
        <v>741</v>
      </c>
      <c r="R373" s="101"/>
      <c r="S373" s="101"/>
      <c r="T373" s="101"/>
      <c r="U373" s="117" t="s">
        <v>743</v>
      </c>
      <c r="V373" s="198"/>
      <c r="W373" s="105" t="s">
        <v>477</v>
      </c>
      <c r="X373" s="101"/>
      <c r="Y373" s="101"/>
      <c r="Z373" s="101"/>
      <c r="AA373" s="101"/>
      <c r="AB373" s="18">
        <v>22.4</v>
      </c>
      <c r="AC373" s="198">
        <v>20.633333333333333</v>
      </c>
      <c r="AD373" s="100"/>
      <c r="AE373" s="198">
        <v>20.633333333333333</v>
      </c>
      <c r="AF373" s="198"/>
      <c r="AG373" s="198">
        <v>20.633333333333333</v>
      </c>
      <c r="AH373" s="146">
        <f t="shared" si="7"/>
        <v>20.833333333333336</v>
      </c>
      <c r="AI373" s="189">
        <f t="shared" si="5"/>
        <v>18.546000000000006</v>
      </c>
      <c r="AJ373" s="189">
        <f t="shared" si="6"/>
        <v>25.116</v>
      </c>
      <c r="AK373" s="101"/>
      <c r="AL373" s="101"/>
      <c r="AM373" s="101"/>
      <c r="AN373" s="101"/>
      <c r="AO373" s="100"/>
      <c r="AP373" s="101"/>
      <c r="AQ373" s="100"/>
      <c r="AR373" s="100"/>
      <c r="AS373" s="100">
        <v>2008</v>
      </c>
      <c r="AT373" s="101"/>
      <c r="AU373" s="101"/>
      <c r="AV373" s="101"/>
      <c r="AW373" s="101" t="s">
        <v>740</v>
      </c>
      <c r="AX373" s="190">
        <v>346</v>
      </c>
      <c r="AY373" s="190">
        <v>19.84</v>
      </c>
      <c r="AZ373" s="118"/>
      <c r="BA373" s="108"/>
      <c r="BB373" s="108"/>
      <c r="BC373" s="109"/>
      <c r="BD373" s="101"/>
      <c r="BF373" s="115"/>
      <c r="BG373" s="115"/>
      <c r="BI373" s="115"/>
      <c r="BJ373" s="155"/>
      <c r="BK373" s="112"/>
      <c r="BL373" s="113"/>
      <c r="BM373" s="113"/>
      <c r="BN373" s="113"/>
      <c r="BO373" s="113"/>
      <c r="BP373" s="101"/>
      <c r="BQ373" s="101"/>
      <c r="BR373" s="101"/>
    </row>
    <row r="374" spans="1:70" s="114" customFormat="1" ht="12" customHeight="1">
      <c r="A374" s="99"/>
      <c r="B374" s="100"/>
      <c r="C374" s="117"/>
      <c r="D374" s="124">
        <v>325.16279069767444</v>
      </c>
      <c r="E374" s="103" t="s">
        <v>276</v>
      </c>
      <c r="F374" s="64">
        <f>IF(D374&lt;=303.4,(D374-'[2]Stages'!$C$66)*'[2]Stages'!$H$67+'[2]Stages'!$E$66,IF(D374&lt;=307.2,(D374-'[2]Stages'!$C$67)*'[2]Stages'!$H$68+'[2]Stages'!$E$67,IF(D374&lt;=311.7,(D374-'[2]Stages'!$C$68)*'[2]Stages'!$H$69+'[2]Stages'!$E$68,IF(D374&lt;=318.1,(D374-'[2]Stages'!$C$69)*'[2]Stages'!$H$70+'[2]Stages'!$E$69,IF(D374&lt;=328.3,(D374-'[2]Stages'!$C$70)*'[2]Stages'!$H$71+'[2]Stages'!$E$70,IF(D374&lt;=345.3,(D374-'[2]Stages'!$C$71)*'[2]Stages'!$H$72+'[2]Stages'!$E$71,IF(D374&lt;=359.2,(D374-'[2]Stages'!$C$72)*'[2]Stages'!$H$73+'[2]Stages'!$E$72)))))))</f>
        <v>327.5923119015048</v>
      </c>
      <c r="G374" s="101" t="s">
        <v>737</v>
      </c>
      <c r="H374" s="101"/>
      <c r="I374" s="101"/>
      <c r="J374" s="101"/>
      <c r="K374" s="101"/>
      <c r="L374" s="101"/>
      <c r="M374" s="101"/>
      <c r="N374" s="101"/>
      <c r="O374" s="101"/>
      <c r="P374" s="101"/>
      <c r="Q374" s="117" t="s">
        <v>741</v>
      </c>
      <c r="R374" s="101"/>
      <c r="S374" s="101"/>
      <c r="T374" s="101"/>
      <c r="U374" s="117" t="s">
        <v>745</v>
      </c>
      <c r="V374" s="194"/>
      <c r="W374" s="105" t="s">
        <v>477</v>
      </c>
      <c r="X374" s="101"/>
      <c r="Y374" s="101"/>
      <c r="Z374" s="101"/>
      <c r="AA374" s="101"/>
      <c r="AB374" s="18">
        <v>22.4</v>
      </c>
      <c r="AC374" s="194">
        <v>22.166666666666664</v>
      </c>
      <c r="AD374" s="100"/>
      <c r="AE374" s="194">
        <v>22.166666666666664</v>
      </c>
      <c r="AF374" s="194"/>
      <c r="AG374" s="194">
        <v>22.166666666666664</v>
      </c>
      <c r="AH374" s="146">
        <f t="shared" si="7"/>
        <v>22.366666666666667</v>
      </c>
      <c r="AI374" s="189">
        <f t="shared" si="5"/>
        <v>11.830000000000013</v>
      </c>
      <c r="AJ374" s="189">
        <f t="shared" si="6"/>
        <v>18.400000000000006</v>
      </c>
      <c r="AK374" s="101"/>
      <c r="AL374" s="101"/>
      <c r="AM374" s="101"/>
      <c r="AN374" s="101"/>
      <c r="AO374" s="100"/>
      <c r="AP374" s="101"/>
      <c r="AQ374" s="100"/>
      <c r="AR374" s="100"/>
      <c r="AS374" s="100">
        <v>2008</v>
      </c>
      <c r="AT374" s="101"/>
      <c r="AU374" s="101"/>
      <c r="AV374" s="101"/>
      <c r="AW374" s="101" t="s">
        <v>740</v>
      </c>
      <c r="AX374" s="190">
        <v>346.2134502923977</v>
      </c>
      <c r="AY374" s="190">
        <v>20.633333333333336</v>
      </c>
      <c r="AZ374" s="118"/>
      <c r="BA374" s="108"/>
      <c r="BB374" s="108"/>
      <c r="BC374" s="109"/>
      <c r="BD374" s="101"/>
      <c r="BF374" s="115"/>
      <c r="BG374" s="115"/>
      <c r="BI374" s="115"/>
      <c r="BJ374" s="155"/>
      <c r="BK374" s="112"/>
      <c r="BL374" s="113"/>
      <c r="BM374" s="113"/>
      <c r="BN374" s="113"/>
      <c r="BO374" s="113"/>
      <c r="BP374" s="101"/>
      <c r="BQ374" s="101"/>
      <c r="BR374" s="101"/>
    </row>
    <row r="375" spans="1:70" s="114" customFormat="1" ht="12" customHeight="1">
      <c r="A375" s="99"/>
      <c r="B375" s="100"/>
      <c r="C375" s="117"/>
      <c r="D375" s="124">
        <v>325.2</v>
      </c>
      <c r="E375" s="103" t="s">
        <v>276</v>
      </c>
      <c r="F375" s="64">
        <f>IF(D375&lt;=303.4,(D375-'[2]Stages'!$C$66)*'[2]Stages'!$H$67+'[2]Stages'!$E$66,IF(D375&lt;=307.2,(D375-'[2]Stages'!$C$67)*'[2]Stages'!$H$68+'[2]Stages'!$E$67,IF(D375&lt;=311.7,(D375-'[2]Stages'!$C$68)*'[2]Stages'!$H$69+'[2]Stages'!$E$68,IF(D375&lt;=318.1,(D375-'[2]Stages'!$C$69)*'[2]Stages'!$H$70+'[2]Stages'!$E$69,IF(D375&lt;=328.3,(D375-'[2]Stages'!$C$70)*'[2]Stages'!$H$71+'[2]Stages'!$E$70,IF(D375&lt;=345.3,(D375-'[2]Stages'!$C$71)*'[2]Stages'!$H$72+'[2]Stages'!$E$71,IF(D375&lt;=359.2,(D375-'[2]Stages'!$C$72)*'[2]Stages'!$H$73+'[2]Stages'!$E$72)))))))</f>
        <v>327.615294117647</v>
      </c>
      <c r="G375" s="101" t="s">
        <v>737</v>
      </c>
      <c r="H375" s="101"/>
      <c r="I375" s="101"/>
      <c r="J375" s="101"/>
      <c r="K375" s="101"/>
      <c r="L375" s="101"/>
      <c r="M375" s="101"/>
      <c r="N375" s="101"/>
      <c r="O375" s="101"/>
      <c r="P375" s="101"/>
      <c r="Q375" s="117" t="s">
        <v>741</v>
      </c>
      <c r="R375" s="101"/>
      <c r="S375" s="101"/>
      <c r="T375" s="101"/>
      <c r="U375" s="117" t="s">
        <v>742</v>
      </c>
      <c r="V375" s="194"/>
      <c r="W375" s="105" t="s">
        <v>477</v>
      </c>
      <c r="X375" s="101"/>
      <c r="Y375" s="101"/>
      <c r="Z375" s="101"/>
      <c r="AA375" s="101"/>
      <c r="AB375" s="18">
        <v>22.4</v>
      </c>
      <c r="AC375" s="194">
        <v>21.29</v>
      </c>
      <c r="AD375" s="100"/>
      <c r="AE375" s="194">
        <v>21.29</v>
      </c>
      <c r="AF375" s="194"/>
      <c r="AG375" s="194">
        <v>21.29</v>
      </c>
      <c r="AH375" s="146">
        <f t="shared" si="7"/>
        <v>21.490000000000002</v>
      </c>
      <c r="AI375" s="189">
        <f t="shared" si="5"/>
        <v>15.66980000000001</v>
      </c>
      <c r="AJ375" s="189">
        <f t="shared" si="6"/>
        <v>22.239800000000002</v>
      </c>
      <c r="AK375" s="101"/>
      <c r="AL375" s="101"/>
      <c r="AM375" s="101"/>
      <c r="AN375" s="101"/>
      <c r="AO375" s="100"/>
      <c r="AP375" s="101"/>
      <c r="AQ375" s="100"/>
      <c r="AR375" s="100"/>
      <c r="AS375" s="100">
        <v>2008</v>
      </c>
      <c r="AT375" s="101"/>
      <c r="AU375" s="101"/>
      <c r="AV375" s="101"/>
      <c r="AW375" s="101" t="s">
        <v>740</v>
      </c>
      <c r="AX375" s="190">
        <v>346.38613861386136</v>
      </c>
      <c r="AY375" s="195">
        <v>20.273333333333333</v>
      </c>
      <c r="AZ375" s="196"/>
      <c r="BA375" s="108"/>
      <c r="BB375" s="108"/>
      <c r="BC375" s="109"/>
      <c r="BD375" s="101"/>
      <c r="BF375" s="115"/>
      <c r="BG375" s="115"/>
      <c r="BI375" s="115"/>
      <c r="BJ375" s="155"/>
      <c r="BK375" s="112"/>
      <c r="BL375" s="113"/>
      <c r="BM375" s="113"/>
      <c r="BN375" s="113"/>
      <c r="BO375" s="113"/>
      <c r="BP375" s="101"/>
      <c r="BQ375" s="101"/>
      <c r="BR375" s="101"/>
    </row>
    <row r="376" spans="1:70" s="114" customFormat="1" ht="12" customHeight="1">
      <c r="A376" s="99"/>
      <c r="B376" s="100"/>
      <c r="C376" s="117"/>
      <c r="D376" s="124">
        <v>325.4029850746269</v>
      </c>
      <c r="E376" s="103" t="s">
        <v>276</v>
      </c>
      <c r="F376" s="64">
        <f>IF(D376&lt;=303.4,(D376-'[2]Stages'!$C$66)*'[2]Stages'!$H$67+'[2]Stages'!$E$66,IF(D376&lt;=307.2,(D376-'[2]Stages'!$C$67)*'[2]Stages'!$H$68+'[2]Stages'!$E$67,IF(D376&lt;=311.7,(D376-'[2]Stages'!$C$68)*'[2]Stages'!$H$69+'[2]Stages'!$E$68,IF(D376&lt;=318.1,(D376-'[2]Stages'!$C$69)*'[2]Stages'!$H$70+'[2]Stages'!$E$69,IF(D376&lt;=328.3,(D376-'[2]Stages'!$C$70)*'[2]Stages'!$H$71+'[2]Stages'!$E$70,IF(D376&lt;=345.3,(D376-'[2]Stages'!$C$71)*'[2]Stages'!$H$72+'[2]Stages'!$E$71,IF(D376&lt;=359.2,(D376-'[2]Stages'!$C$72)*'[2]Stages'!$H$73+'[2]Stages'!$E$72)))))))</f>
        <v>327.7406672519754</v>
      </c>
      <c r="G376" s="101" t="s">
        <v>737</v>
      </c>
      <c r="H376" s="101"/>
      <c r="I376" s="101"/>
      <c r="J376" s="101"/>
      <c r="K376" s="101"/>
      <c r="L376" s="101"/>
      <c r="M376" s="101"/>
      <c r="N376" s="101"/>
      <c r="O376" s="101"/>
      <c r="P376" s="101"/>
      <c r="Q376" s="117" t="s">
        <v>741</v>
      </c>
      <c r="R376" s="101"/>
      <c r="S376" s="101"/>
      <c r="T376" s="101"/>
      <c r="U376" s="117" t="s">
        <v>744</v>
      </c>
      <c r="V376" s="197"/>
      <c r="W376" s="105" t="s">
        <v>477</v>
      </c>
      <c r="X376" s="101"/>
      <c r="Y376" s="101"/>
      <c r="Z376" s="101"/>
      <c r="AA376" s="101"/>
      <c r="AB376" s="18">
        <v>22.4</v>
      </c>
      <c r="AC376" s="197">
        <v>23.136666666666667</v>
      </c>
      <c r="AD376" s="100"/>
      <c r="AE376" s="197">
        <v>23.136666666666667</v>
      </c>
      <c r="AF376" s="197"/>
      <c r="AG376" s="197">
        <v>23.136666666666667</v>
      </c>
      <c r="AH376" s="146">
        <f t="shared" si="7"/>
        <v>23.33666666666667</v>
      </c>
      <c r="AI376" s="189">
        <f t="shared" si="5"/>
        <v>7.581400000000002</v>
      </c>
      <c r="AJ376" s="189">
        <f t="shared" si="6"/>
        <v>14.151399999999995</v>
      </c>
      <c r="AK376" s="101"/>
      <c r="AL376" s="101"/>
      <c r="AM376" s="101"/>
      <c r="AN376" s="101"/>
      <c r="AO376" s="100"/>
      <c r="AP376" s="101"/>
      <c r="AQ376" s="100"/>
      <c r="AR376" s="100"/>
      <c r="AS376" s="100">
        <v>2008</v>
      </c>
      <c r="AT376" s="101"/>
      <c r="AU376" s="101"/>
      <c r="AV376" s="101"/>
      <c r="AW376" s="101" t="s">
        <v>740</v>
      </c>
      <c r="AX376" s="190">
        <v>346.65294117647056</v>
      </c>
      <c r="AY376" s="190">
        <v>20.25</v>
      </c>
      <c r="AZ376" s="118"/>
      <c r="BA376" s="108"/>
      <c r="BB376" s="108"/>
      <c r="BC376" s="109"/>
      <c r="BD376" s="101"/>
      <c r="BF376" s="115"/>
      <c r="BG376" s="115"/>
      <c r="BI376" s="115"/>
      <c r="BJ376" s="155"/>
      <c r="BK376" s="112"/>
      <c r="BL376" s="113"/>
      <c r="BM376" s="113"/>
      <c r="BN376" s="113"/>
      <c r="BO376" s="113"/>
      <c r="BP376" s="101"/>
      <c r="BQ376" s="101"/>
      <c r="BR376" s="101"/>
    </row>
    <row r="377" spans="1:70" s="114" customFormat="1" ht="12" customHeight="1">
      <c r="A377" s="99"/>
      <c r="B377" s="100"/>
      <c r="C377" s="117"/>
      <c r="D377" s="124">
        <v>325.8139534883721</v>
      </c>
      <c r="E377" s="103" t="s">
        <v>276</v>
      </c>
      <c r="F377" s="64">
        <f>IF(D377&lt;=303.4,(D377-'[2]Stages'!$C$66)*'[2]Stages'!$H$67+'[2]Stages'!$E$66,IF(D377&lt;=307.2,(D377-'[2]Stages'!$C$67)*'[2]Stages'!$H$68+'[2]Stages'!$E$67,IF(D377&lt;=311.7,(D377-'[2]Stages'!$C$68)*'[2]Stages'!$H$69+'[2]Stages'!$E$68,IF(D377&lt;=318.1,(D377-'[2]Stages'!$C$69)*'[2]Stages'!$H$70+'[2]Stages'!$E$69,IF(D377&lt;=328.3,(D377-'[2]Stages'!$C$70)*'[2]Stages'!$H$71+'[2]Stages'!$E$70,IF(D377&lt;=345.3,(D377-'[2]Stages'!$C$71)*'[2]Stages'!$H$72+'[2]Stages'!$E$71,IF(D377&lt;=359.2,(D377-'[2]Stages'!$C$72)*'[2]Stages'!$H$73+'[2]Stages'!$E$72)))))))</f>
        <v>327.9945006839945</v>
      </c>
      <c r="G377" s="101" t="s">
        <v>737</v>
      </c>
      <c r="H377" s="101"/>
      <c r="I377" s="101"/>
      <c r="J377" s="101"/>
      <c r="K377" s="101"/>
      <c r="L377" s="101"/>
      <c r="M377" s="101"/>
      <c r="N377" s="101"/>
      <c r="O377" s="101"/>
      <c r="P377" s="101"/>
      <c r="Q377" s="117" t="s">
        <v>741</v>
      </c>
      <c r="R377" s="101"/>
      <c r="S377" s="101"/>
      <c r="T377" s="101"/>
      <c r="U377" s="117" t="s">
        <v>745</v>
      </c>
      <c r="V377" s="194"/>
      <c r="W377" s="105" t="s">
        <v>477</v>
      </c>
      <c r="X377" s="101"/>
      <c r="Y377" s="101"/>
      <c r="Z377" s="101"/>
      <c r="AA377" s="101"/>
      <c r="AB377" s="18">
        <v>22.4</v>
      </c>
      <c r="AC377" s="194">
        <v>21.98</v>
      </c>
      <c r="AD377" s="100"/>
      <c r="AE377" s="194">
        <v>21.98</v>
      </c>
      <c r="AF377" s="194"/>
      <c r="AG377" s="194">
        <v>21.98</v>
      </c>
      <c r="AH377" s="146">
        <f t="shared" si="7"/>
        <v>22.180000000000003</v>
      </c>
      <c r="AI377" s="189">
        <f t="shared" si="5"/>
        <v>12.647599999999997</v>
      </c>
      <c r="AJ377" s="189">
        <f t="shared" si="6"/>
        <v>19.217600000000004</v>
      </c>
      <c r="AK377" s="101"/>
      <c r="AL377" s="101"/>
      <c r="AM377" s="101"/>
      <c r="AN377" s="101"/>
      <c r="AO377" s="100"/>
      <c r="AP377" s="101"/>
      <c r="AQ377" s="100"/>
      <c r="AR377" s="100"/>
      <c r="AS377" s="100">
        <v>2008</v>
      </c>
      <c r="AT377" s="101"/>
      <c r="AU377" s="101"/>
      <c r="AV377" s="101"/>
      <c r="AW377" s="101" t="s">
        <v>740</v>
      </c>
      <c r="AX377" s="190">
        <v>346.7280701754386</v>
      </c>
      <c r="AY377" s="190">
        <v>20.596666666666664</v>
      </c>
      <c r="AZ377" s="118"/>
      <c r="BA377" s="108"/>
      <c r="BB377" s="108"/>
      <c r="BC377" s="109"/>
      <c r="BD377" s="101"/>
      <c r="BF377" s="115"/>
      <c r="BG377" s="115"/>
      <c r="BI377" s="115"/>
      <c r="BJ377" s="155"/>
      <c r="BK377" s="112"/>
      <c r="BL377" s="113"/>
      <c r="BM377" s="113"/>
      <c r="BN377" s="113"/>
      <c r="BO377" s="113"/>
      <c r="BP377" s="101"/>
      <c r="BQ377" s="101"/>
      <c r="BR377" s="101"/>
    </row>
    <row r="378" spans="1:70" s="114" customFormat="1" ht="12" customHeight="1">
      <c r="A378" s="99"/>
      <c r="B378" s="100"/>
      <c r="C378" s="117"/>
      <c r="D378" s="124">
        <v>326</v>
      </c>
      <c r="E378" s="103" t="s">
        <v>276</v>
      </c>
      <c r="F378" s="64">
        <f>IF(D378&lt;=303.4,(D378-'[2]Stages'!$C$66)*'[2]Stages'!$H$67+'[2]Stages'!$E$66,IF(D378&lt;=307.2,(D378-'[2]Stages'!$C$67)*'[2]Stages'!$H$68+'[2]Stages'!$E$67,IF(D378&lt;=311.7,(D378-'[2]Stages'!$C$68)*'[2]Stages'!$H$69+'[2]Stages'!$E$68,IF(D378&lt;=318.1,(D378-'[2]Stages'!$C$69)*'[2]Stages'!$H$70+'[2]Stages'!$E$69,IF(D378&lt;=328.3,(D378-'[2]Stages'!$C$70)*'[2]Stages'!$H$71+'[2]Stages'!$E$70,IF(D378&lt;=345.3,(D378-'[2]Stages'!$C$71)*'[2]Stages'!$H$72+'[2]Stages'!$E$71,IF(D378&lt;=359.2,(D378-'[2]Stages'!$C$72)*'[2]Stages'!$H$73+'[2]Stages'!$E$72)))))))</f>
        <v>328.10941176470584</v>
      </c>
      <c r="G378" s="101" t="s">
        <v>737</v>
      </c>
      <c r="H378" s="101"/>
      <c r="I378" s="101"/>
      <c r="J378" s="101"/>
      <c r="K378" s="101"/>
      <c r="L378" s="101"/>
      <c r="M378" s="101"/>
      <c r="N378" s="101"/>
      <c r="O378" s="101"/>
      <c r="P378" s="101"/>
      <c r="Q378" s="117" t="s">
        <v>741</v>
      </c>
      <c r="R378" s="101"/>
      <c r="S378" s="101"/>
      <c r="T378" s="101"/>
      <c r="U378" s="117" t="s">
        <v>743</v>
      </c>
      <c r="V378" s="198"/>
      <c r="W378" s="105" t="s">
        <v>477</v>
      </c>
      <c r="X378" s="101"/>
      <c r="Y378" s="101"/>
      <c r="Z378" s="101"/>
      <c r="AA378" s="101"/>
      <c r="AB378" s="18">
        <v>22.4</v>
      </c>
      <c r="AC378" s="198">
        <v>20.82</v>
      </c>
      <c r="AD378" s="100"/>
      <c r="AE378" s="198">
        <v>20.82</v>
      </c>
      <c r="AF378" s="198"/>
      <c r="AG378" s="198">
        <v>20.82</v>
      </c>
      <c r="AH378" s="146">
        <f t="shared" si="7"/>
        <v>21.020000000000003</v>
      </c>
      <c r="AI378" s="189">
        <f t="shared" si="5"/>
        <v>17.728399999999993</v>
      </c>
      <c r="AJ378" s="189">
        <f t="shared" si="6"/>
        <v>24.2984</v>
      </c>
      <c r="AK378" s="101"/>
      <c r="AL378" s="101"/>
      <c r="AM378" s="101"/>
      <c r="AN378" s="101"/>
      <c r="AO378" s="100"/>
      <c r="AP378" s="101"/>
      <c r="AQ378" s="100"/>
      <c r="AR378" s="100"/>
      <c r="AS378" s="100">
        <v>2008</v>
      </c>
      <c r="AT378" s="101"/>
      <c r="AU378" s="101"/>
      <c r="AV378" s="101"/>
      <c r="AW378" s="101" t="s">
        <v>740</v>
      </c>
      <c r="AX378" s="190">
        <v>346.7631578947368</v>
      </c>
      <c r="AY378" s="190">
        <v>20.6025</v>
      </c>
      <c r="AZ378" s="118"/>
      <c r="BA378" s="108"/>
      <c r="BB378" s="108"/>
      <c r="BC378" s="109"/>
      <c r="BD378" s="101"/>
      <c r="BF378" s="115"/>
      <c r="BG378" s="115"/>
      <c r="BI378" s="115"/>
      <c r="BJ378" s="155"/>
      <c r="BK378" s="112"/>
      <c r="BL378" s="113"/>
      <c r="BM378" s="113"/>
      <c r="BN378" s="113"/>
      <c r="BO378" s="113"/>
      <c r="BP378" s="101"/>
      <c r="BQ378" s="101"/>
      <c r="BR378" s="101"/>
    </row>
    <row r="379" spans="1:70" s="114" customFormat="1" ht="12" customHeight="1">
      <c r="A379" s="99"/>
      <c r="B379" s="100"/>
      <c r="C379" s="117"/>
      <c r="D379" s="124">
        <v>326.64</v>
      </c>
      <c r="E379" s="103" t="s">
        <v>276</v>
      </c>
      <c r="F379" s="64">
        <f>IF(D379&lt;=303.4,(D379-'[2]Stages'!$C$66)*'[2]Stages'!$H$67+'[2]Stages'!$E$66,IF(D379&lt;=307.2,(D379-'[2]Stages'!$C$67)*'[2]Stages'!$H$68+'[2]Stages'!$E$67,IF(D379&lt;=311.7,(D379-'[2]Stages'!$C$68)*'[2]Stages'!$H$69+'[2]Stages'!$E$68,IF(D379&lt;=318.1,(D379-'[2]Stages'!$C$69)*'[2]Stages'!$H$70+'[2]Stages'!$E$69,IF(D379&lt;=328.3,(D379-'[2]Stages'!$C$70)*'[2]Stages'!$H$71+'[2]Stages'!$E$70,IF(D379&lt;=345.3,(D379-'[2]Stages'!$C$71)*'[2]Stages'!$H$72+'[2]Stages'!$E$71,IF(D379&lt;=359.2,(D379-'[2]Stages'!$C$72)*'[2]Stages'!$H$73+'[2]Stages'!$E$72)))))))</f>
        <v>328.5047058823529</v>
      </c>
      <c r="G379" s="101" t="s">
        <v>737</v>
      </c>
      <c r="H379" s="101"/>
      <c r="I379" s="101"/>
      <c r="J379" s="101"/>
      <c r="K379" s="101"/>
      <c r="L379" s="101"/>
      <c r="M379" s="101"/>
      <c r="N379" s="101"/>
      <c r="O379" s="101"/>
      <c r="P379" s="101"/>
      <c r="Q379" s="117" t="s">
        <v>741</v>
      </c>
      <c r="R379" s="101"/>
      <c r="S379" s="101"/>
      <c r="T379" s="101"/>
      <c r="U379" s="117" t="s">
        <v>745</v>
      </c>
      <c r="V379" s="194"/>
      <c r="W379" s="105" t="s">
        <v>477</v>
      </c>
      <c r="X379" s="101"/>
      <c r="Y379" s="101"/>
      <c r="Z379" s="101"/>
      <c r="AA379" s="101"/>
      <c r="AB379" s="18">
        <v>22.4</v>
      </c>
      <c r="AC379" s="194">
        <v>21.90333333333333</v>
      </c>
      <c r="AD379" s="100"/>
      <c r="AE379" s="194">
        <v>21.90333333333333</v>
      </c>
      <c r="AF379" s="194"/>
      <c r="AG379" s="194">
        <v>21.90333333333333</v>
      </c>
      <c r="AH379" s="146">
        <f t="shared" si="7"/>
        <v>22.10333333333333</v>
      </c>
      <c r="AI379" s="189">
        <f t="shared" si="5"/>
        <v>12.983400000000017</v>
      </c>
      <c r="AJ379" s="189">
        <f t="shared" si="6"/>
        <v>19.553400000000025</v>
      </c>
      <c r="AK379" s="101"/>
      <c r="AL379" s="101"/>
      <c r="AM379" s="101"/>
      <c r="AN379" s="101"/>
      <c r="AO379" s="100"/>
      <c r="AP379" s="101"/>
      <c r="AQ379" s="100"/>
      <c r="AR379" s="100"/>
      <c r="AS379" s="100">
        <v>2008</v>
      </c>
      <c r="AT379" s="101"/>
      <c r="AU379" s="101"/>
      <c r="AV379" s="101"/>
      <c r="AW379" s="101" t="s">
        <v>740</v>
      </c>
      <c r="AX379" s="190">
        <v>346.7821782178218</v>
      </c>
      <c r="AY379" s="195">
        <v>20.27</v>
      </c>
      <c r="AZ379" s="196"/>
      <c r="BA379" s="108"/>
      <c r="BB379" s="108"/>
      <c r="BC379" s="109"/>
      <c r="BD379" s="101"/>
      <c r="BF379" s="115"/>
      <c r="BG379" s="115"/>
      <c r="BI379" s="115"/>
      <c r="BJ379" s="155"/>
      <c r="BK379" s="112"/>
      <c r="BL379" s="113"/>
      <c r="BM379" s="113"/>
      <c r="BN379" s="113"/>
      <c r="BO379" s="113"/>
      <c r="BP379" s="101"/>
      <c r="BQ379" s="101"/>
      <c r="BR379" s="101"/>
    </row>
    <row r="380" spans="1:70" s="114" customFormat="1" ht="12" customHeight="1">
      <c r="A380" s="99"/>
      <c r="B380" s="100"/>
      <c r="C380" s="117"/>
      <c r="D380" s="124">
        <v>327.2048192771084</v>
      </c>
      <c r="E380" s="103" t="s">
        <v>276</v>
      </c>
      <c r="F380" s="64">
        <f>IF(D380&lt;=303.4,(D380-'[2]Stages'!$C$66)*'[2]Stages'!$H$67+'[2]Stages'!$E$66,IF(D380&lt;=307.2,(D380-'[2]Stages'!$C$67)*'[2]Stages'!$H$68+'[2]Stages'!$E$67,IF(D380&lt;=311.7,(D380-'[2]Stages'!$C$68)*'[2]Stages'!$H$69+'[2]Stages'!$E$68,IF(D380&lt;=318.1,(D380-'[2]Stages'!$C$69)*'[2]Stages'!$H$70+'[2]Stages'!$E$69,IF(D380&lt;=328.3,(D380-'[2]Stages'!$C$70)*'[2]Stages'!$H$71+'[2]Stages'!$E$70,IF(D380&lt;=345.3,(D380-'[2]Stages'!$C$71)*'[2]Stages'!$H$72+'[2]Stages'!$E$71,IF(D380&lt;=359.2,(D380-'[2]Stages'!$C$72)*'[2]Stages'!$H$73+'[2]Stages'!$E$72)))))))</f>
        <v>328.85356484762576</v>
      </c>
      <c r="G380" s="101" t="s">
        <v>737</v>
      </c>
      <c r="H380" s="101"/>
      <c r="I380" s="101"/>
      <c r="J380" s="101"/>
      <c r="K380" s="101"/>
      <c r="L380" s="101"/>
      <c r="M380" s="101"/>
      <c r="N380" s="101"/>
      <c r="O380" s="101"/>
      <c r="P380" s="101"/>
      <c r="Q380" s="117" t="s">
        <v>741</v>
      </c>
      <c r="R380" s="101"/>
      <c r="S380" s="101"/>
      <c r="T380" s="101"/>
      <c r="U380" s="117" t="s">
        <v>742</v>
      </c>
      <c r="V380" s="194"/>
      <c r="W380" s="105" t="s">
        <v>477</v>
      </c>
      <c r="X380" s="101"/>
      <c r="Y380" s="101"/>
      <c r="Z380" s="101"/>
      <c r="AA380" s="101"/>
      <c r="AB380" s="18">
        <v>22.4</v>
      </c>
      <c r="AC380" s="194">
        <v>21.596666666666664</v>
      </c>
      <c r="AD380" s="100"/>
      <c r="AE380" s="194">
        <v>21.596666666666664</v>
      </c>
      <c r="AF380" s="194"/>
      <c r="AG380" s="194">
        <v>21.596666666666664</v>
      </c>
      <c r="AH380" s="146">
        <f t="shared" si="7"/>
        <v>21.796666666666667</v>
      </c>
      <c r="AI380" s="189">
        <f t="shared" si="5"/>
        <v>14.326600000000013</v>
      </c>
      <c r="AJ380" s="189">
        <f t="shared" si="6"/>
        <v>20.896600000000007</v>
      </c>
      <c r="AK380" s="101"/>
      <c r="AL380" s="101"/>
      <c r="AM380" s="101"/>
      <c r="AN380" s="101"/>
      <c r="AO380" s="100"/>
      <c r="AP380" s="101"/>
      <c r="AQ380" s="100"/>
      <c r="AR380" s="100"/>
      <c r="AS380" s="100">
        <v>2008</v>
      </c>
      <c r="AT380" s="101"/>
      <c r="AU380" s="101"/>
      <c r="AV380" s="101"/>
      <c r="AW380" s="101" t="s">
        <v>740</v>
      </c>
      <c r="AX380" s="190">
        <v>346.79824561403507</v>
      </c>
      <c r="AY380" s="190">
        <v>20.8925</v>
      </c>
      <c r="AZ380" s="118"/>
      <c r="BA380" s="108"/>
      <c r="BB380" s="108"/>
      <c r="BC380" s="109"/>
      <c r="BD380" s="101"/>
      <c r="BF380" s="115"/>
      <c r="BG380" s="115"/>
      <c r="BI380" s="115"/>
      <c r="BJ380" s="155"/>
      <c r="BK380" s="112"/>
      <c r="BL380" s="113"/>
      <c r="BM380" s="113"/>
      <c r="BN380" s="113"/>
      <c r="BO380" s="113"/>
      <c r="BP380" s="101"/>
      <c r="BQ380" s="101"/>
      <c r="BR380" s="101"/>
    </row>
    <row r="381" spans="1:70" s="114" customFormat="1" ht="12" customHeight="1">
      <c r="A381" s="99"/>
      <c r="B381" s="100"/>
      <c r="C381" s="117"/>
      <c r="D381" s="124">
        <v>327.6666666666667</v>
      </c>
      <c r="E381" s="103" t="s">
        <v>276</v>
      </c>
      <c r="F381" s="64">
        <f>IF(D381&lt;=303.4,(D381-'[2]Stages'!$C$66)*'[2]Stages'!$H$67+'[2]Stages'!$E$66,IF(D381&lt;=307.2,(D381-'[2]Stages'!$C$67)*'[2]Stages'!$H$68+'[2]Stages'!$E$67,IF(D381&lt;=311.7,(D381-'[2]Stages'!$C$68)*'[2]Stages'!$H$69+'[2]Stages'!$E$68,IF(D381&lt;=318.1,(D381-'[2]Stages'!$C$69)*'[2]Stages'!$H$70+'[2]Stages'!$E$69,IF(D381&lt;=328.3,(D381-'[2]Stages'!$C$70)*'[2]Stages'!$H$71+'[2]Stages'!$E$70,IF(D381&lt;=345.3,(D381-'[2]Stages'!$C$71)*'[2]Stages'!$H$72+'[2]Stages'!$E$71,IF(D381&lt;=359.2,(D381-'[2]Stages'!$C$72)*'[2]Stages'!$H$73+'[2]Stages'!$E$72)))))))</f>
        <v>329.13882352941175</v>
      </c>
      <c r="G381" s="101" t="s">
        <v>737</v>
      </c>
      <c r="H381" s="101"/>
      <c r="I381" s="101"/>
      <c r="J381" s="101"/>
      <c r="K381" s="101"/>
      <c r="L381" s="101"/>
      <c r="M381" s="101"/>
      <c r="N381" s="101"/>
      <c r="O381" s="101"/>
      <c r="P381" s="101"/>
      <c r="Q381" s="117" t="s">
        <v>741</v>
      </c>
      <c r="R381" s="101"/>
      <c r="S381" s="101"/>
      <c r="T381" s="101"/>
      <c r="U381" s="117" t="s">
        <v>743</v>
      </c>
      <c r="V381" s="198"/>
      <c r="W381" s="105" t="s">
        <v>477</v>
      </c>
      <c r="X381" s="101"/>
      <c r="Y381" s="101"/>
      <c r="Z381" s="101"/>
      <c r="AA381" s="101"/>
      <c r="AB381" s="18">
        <v>22.4</v>
      </c>
      <c r="AC381" s="198">
        <v>19.975</v>
      </c>
      <c r="AD381" s="100"/>
      <c r="AE381" s="198">
        <v>19.975</v>
      </c>
      <c r="AF381" s="198"/>
      <c r="AG381" s="198">
        <v>19.975</v>
      </c>
      <c r="AH381" s="146">
        <f t="shared" si="7"/>
        <v>20.175000000000004</v>
      </c>
      <c r="AI381" s="189">
        <f t="shared" si="5"/>
        <v>21.42949999999999</v>
      </c>
      <c r="AJ381" s="189">
        <f t="shared" si="6"/>
        <v>27.999499999999998</v>
      </c>
      <c r="AK381" s="101"/>
      <c r="AL381" s="101"/>
      <c r="AM381" s="101"/>
      <c r="AN381" s="101"/>
      <c r="AO381" s="100"/>
      <c r="AP381" s="101"/>
      <c r="AQ381" s="100"/>
      <c r="AR381" s="100"/>
      <c r="AS381" s="100">
        <v>2008</v>
      </c>
      <c r="AT381" s="101"/>
      <c r="AU381" s="101"/>
      <c r="AV381" s="101"/>
      <c r="AW381" s="101" t="s">
        <v>740</v>
      </c>
      <c r="AX381" s="190">
        <v>346.8411764705882</v>
      </c>
      <c r="AY381" s="190">
        <v>20.5</v>
      </c>
      <c r="AZ381" s="118"/>
      <c r="BA381" s="108"/>
      <c r="BB381" s="108"/>
      <c r="BC381" s="109"/>
      <c r="BD381" s="101"/>
      <c r="BF381" s="115"/>
      <c r="BG381" s="115"/>
      <c r="BI381" s="115"/>
      <c r="BJ381" s="155"/>
      <c r="BK381" s="112"/>
      <c r="BL381" s="113"/>
      <c r="BM381" s="113"/>
      <c r="BN381" s="113"/>
      <c r="BO381" s="113"/>
      <c r="BP381" s="101"/>
      <c r="BQ381" s="101"/>
      <c r="BR381" s="101"/>
    </row>
    <row r="382" spans="1:70" s="114" customFormat="1" ht="12" customHeight="1">
      <c r="A382" s="99"/>
      <c r="B382" s="100"/>
      <c r="C382" s="117"/>
      <c r="D382" s="124">
        <v>329.6144578313253</v>
      </c>
      <c r="E382" s="103" t="s">
        <v>276</v>
      </c>
      <c r="F382" s="64">
        <f>IF(D382&lt;=303.4,(D382-'[2]Stages'!$C$66)*'[2]Stages'!$H$67+'[2]Stages'!$E$66,IF(D382&lt;=307.2,(D382-'[2]Stages'!$C$67)*'[2]Stages'!$H$68+'[2]Stages'!$E$67,IF(D382&lt;=311.7,(D382-'[2]Stages'!$C$68)*'[2]Stages'!$H$69+'[2]Stages'!$E$68,IF(D382&lt;=318.1,(D382-'[2]Stages'!$C$69)*'[2]Stages'!$H$70+'[2]Stages'!$E$69,IF(D382&lt;=328.3,(D382-'[2]Stages'!$C$70)*'[2]Stages'!$H$71+'[2]Stages'!$E$70,IF(D382&lt;=345.3,(D382-'[2]Stages'!$C$71)*'[2]Stages'!$H$72+'[2]Stages'!$E$71,IF(D382&lt;=359.2,(D382-'[2]Stages'!$C$72)*'[2]Stages'!$H$73+'[2]Stages'!$E$72)))))))</f>
        <v>330.85992204110556</v>
      </c>
      <c r="G382" s="101" t="s">
        <v>737</v>
      </c>
      <c r="H382" s="101"/>
      <c r="I382" s="101"/>
      <c r="J382" s="101"/>
      <c r="K382" s="101"/>
      <c r="L382" s="101"/>
      <c r="M382" s="101"/>
      <c r="N382" s="101"/>
      <c r="O382" s="101"/>
      <c r="P382" s="101"/>
      <c r="Q382" s="117" t="s">
        <v>741</v>
      </c>
      <c r="R382" s="101"/>
      <c r="S382" s="101"/>
      <c r="T382" s="101"/>
      <c r="U382" s="117" t="s">
        <v>742</v>
      </c>
      <c r="V382" s="194"/>
      <c r="W382" s="105" t="s">
        <v>477</v>
      </c>
      <c r="X382" s="101"/>
      <c r="Y382" s="101"/>
      <c r="Z382" s="101"/>
      <c r="AA382" s="101"/>
      <c r="AB382" s="18">
        <v>22.4</v>
      </c>
      <c r="AC382" s="194">
        <v>21.47</v>
      </c>
      <c r="AD382" s="100"/>
      <c r="AE382" s="194">
        <v>21.47</v>
      </c>
      <c r="AF382" s="194"/>
      <c r="AG382" s="194">
        <v>21.47</v>
      </c>
      <c r="AH382" s="146">
        <f t="shared" si="7"/>
        <v>21.67</v>
      </c>
      <c r="AI382" s="189">
        <f t="shared" si="5"/>
        <v>14.8814</v>
      </c>
      <c r="AJ382" s="189">
        <f t="shared" si="6"/>
        <v>21.451400000000007</v>
      </c>
      <c r="AK382" s="101"/>
      <c r="AL382" s="101"/>
      <c r="AM382" s="101"/>
      <c r="AN382" s="101"/>
      <c r="AO382" s="100"/>
      <c r="AP382" s="101"/>
      <c r="AQ382" s="100"/>
      <c r="AR382" s="100"/>
      <c r="AS382" s="100">
        <v>2008</v>
      </c>
      <c r="AT382" s="101"/>
      <c r="AU382" s="101"/>
      <c r="AV382" s="101"/>
      <c r="AW382" s="101" t="s">
        <v>740</v>
      </c>
      <c r="AX382" s="190">
        <v>346.9258823529412</v>
      </c>
      <c r="AY382" s="190">
        <v>20.5</v>
      </c>
      <c r="AZ382" s="118"/>
      <c r="BA382" s="108"/>
      <c r="BB382" s="108"/>
      <c r="BC382" s="109"/>
      <c r="BD382" s="101"/>
      <c r="BF382" s="115"/>
      <c r="BG382" s="115"/>
      <c r="BI382" s="115"/>
      <c r="BJ382" s="155"/>
      <c r="BK382" s="112"/>
      <c r="BL382" s="113"/>
      <c r="BM382" s="113"/>
      <c r="BN382" s="113"/>
      <c r="BO382" s="113"/>
      <c r="BP382" s="101"/>
      <c r="BQ382" s="101"/>
      <c r="BR382" s="101"/>
    </row>
    <row r="383" spans="1:70" s="114" customFormat="1" ht="12" customHeight="1">
      <c r="A383" s="99"/>
      <c r="B383" s="100"/>
      <c r="C383" s="117"/>
      <c r="D383" s="124">
        <v>332.8111298482293</v>
      </c>
      <c r="E383" s="103" t="s">
        <v>276</v>
      </c>
      <c r="F383" s="64">
        <f>IF(D383&lt;=303.4,(D383-'[2]Stages'!$C$66)*'[2]Stages'!$H$67+'[2]Stages'!$E$66,IF(D383&lt;=307.2,(D383-'[2]Stages'!$C$67)*'[2]Stages'!$H$68+'[2]Stages'!$E$67,IF(D383&lt;=311.7,(D383-'[2]Stages'!$C$68)*'[2]Stages'!$H$69+'[2]Stages'!$E$68,IF(D383&lt;=318.1,(D383-'[2]Stages'!$C$69)*'[2]Stages'!$H$70+'[2]Stages'!$E$69,IF(D383&lt;=328.3,(D383-'[2]Stages'!$C$70)*'[2]Stages'!$H$71+'[2]Stages'!$E$70,IF(D383&lt;=345.3,(D383-'[2]Stages'!$C$71)*'[2]Stages'!$H$72+'[2]Stages'!$E$71,IF(D383&lt;=359.2,(D383-'[2]Stages'!$C$72)*'[2]Stages'!$H$73+'[2]Stages'!$E$72)))))))</f>
        <v>334.0942019640908</v>
      </c>
      <c r="G383" s="101" t="s">
        <v>737</v>
      </c>
      <c r="H383" s="101"/>
      <c r="I383" s="101"/>
      <c r="J383" s="101"/>
      <c r="K383" s="101"/>
      <c r="L383" s="101"/>
      <c r="M383" s="101"/>
      <c r="N383" s="101"/>
      <c r="O383" s="101"/>
      <c r="P383" s="101"/>
      <c r="Q383" s="117" t="s">
        <v>741</v>
      </c>
      <c r="R383" s="101"/>
      <c r="S383" s="101"/>
      <c r="T383" s="101"/>
      <c r="U383" s="117" t="s">
        <v>746</v>
      </c>
      <c r="V383" s="197"/>
      <c r="W383" s="105" t="s">
        <v>477</v>
      </c>
      <c r="X383" s="101"/>
      <c r="Y383" s="101"/>
      <c r="Z383" s="101"/>
      <c r="AA383" s="101"/>
      <c r="AB383" s="18">
        <v>22.4</v>
      </c>
      <c r="AC383" s="197">
        <v>21.29</v>
      </c>
      <c r="AD383" s="100"/>
      <c r="AE383" s="197">
        <v>21.29</v>
      </c>
      <c r="AF383" s="197"/>
      <c r="AG383" s="197">
        <v>21.29</v>
      </c>
      <c r="AH383" s="146">
        <f t="shared" si="7"/>
        <v>21.490000000000002</v>
      </c>
      <c r="AI383" s="189">
        <f t="shared" si="5"/>
        <v>15.66980000000001</v>
      </c>
      <c r="AJ383" s="189">
        <f t="shared" si="6"/>
        <v>22.239800000000002</v>
      </c>
      <c r="AK383" s="101"/>
      <c r="AL383" s="101"/>
      <c r="AM383" s="101"/>
      <c r="AN383" s="101"/>
      <c r="AO383" s="100"/>
      <c r="AP383" s="101"/>
      <c r="AQ383" s="100"/>
      <c r="AR383" s="100"/>
      <c r="AS383" s="100">
        <v>2008</v>
      </c>
      <c r="AT383" s="101"/>
      <c r="AU383" s="101"/>
      <c r="AV383" s="101"/>
      <c r="AW383" s="101" t="s">
        <v>740</v>
      </c>
      <c r="AX383" s="190">
        <v>347.0764705882353</v>
      </c>
      <c r="AY383" s="190">
        <v>21.2</v>
      </c>
      <c r="AZ383" s="118">
        <v>347</v>
      </c>
      <c r="BA383" s="108">
        <f>AVERAGE(AY365:AY389)</f>
        <v>20.403266666666667</v>
      </c>
      <c r="BB383" s="108">
        <f>STDEV(AY365:AY389)</f>
        <v>0.5361285755647022</v>
      </c>
      <c r="BC383" s="109">
        <f>COUNT(AY365:AY389)</f>
        <v>25</v>
      </c>
      <c r="BD383" s="108">
        <f>2*BB383/(BC383)^0.5</f>
        <v>0.21445143022588087</v>
      </c>
      <c r="BE383" s="101"/>
      <c r="BF383" s="108"/>
      <c r="BG383" s="108"/>
      <c r="BH383" s="101"/>
      <c r="BI383" s="108"/>
      <c r="BK383" s="112"/>
      <c r="BL383" s="113"/>
      <c r="BM383" s="113"/>
      <c r="BN383" s="113"/>
      <c r="BO383" s="113"/>
      <c r="BP383" s="101"/>
      <c r="BQ383" s="101"/>
      <c r="BR383" s="101"/>
    </row>
    <row r="384" spans="1:70" s="114" customFormat="1" ht="12" customHeight="1">
      <c r="A384" s="99"/>
      <c r="B384" s="100"/>
      <c r="C384" s="117"/>
      <c r="D384" s="124">
        <v>332.9629005059022</v>
      </c>
      <c r="E384" s="103" t="s">
        <v>276</v>
      </c>
      <c r="F384" s="64">
        <f>IF(D384&lt;=303.4,(D384-'[2]Stages'!$C$66)*'[2]Stages'!$H$67+'[2]Stages'!$E$66,IF(D384&lt;=307.2,(D384-'[2]Stages'!$C$67)*'[2]Stages'!$H$68+'[2]Stages'!$E$67,IF(D384&lt;=311.7,(D384-'[2]Stages'!$C$68)*'[2]Stages'!$H$69+'[2]Stages'!$E$68,IF(D384&lt;=318.1,(D384-'[2]Stages'!$C$69)*'[2]Stages'!$H$70+'[2]Stages'!$E$69,IF(D384&lt;=328.3,(D384-'[2]Stages'!$C$70)*'[2]Stages'!$H$71+'[2]Stages'!$E$70,IF(D384&lt;=345.3,(D384-'[2]Stages'!$C$71)*'[2]Stages'!$H$72+'[2]Stages'!$E$71,IF(D384&lt;=359.2,(D384-'[2]Stages'!$C$72)*'[2]Stages'!$H$73+'[2]Stages'!$E$72)))))))</f>
        <v>334.2477581589128</v>
      </c>
      <c r="G384" s="101" t="s">
        <v>737</v>
      </c>
      <c r="H384" s="101"/>
      <c r="I384" s="101"/>
      <c r="J384" s="101"/>
      <c r="K384" s="101"/>
      <c r="L384" s="101"/>
      <c r="M384" s="101"/>
      <c r="N384" s="101"/>
      <c r="O384" s="101"/>
      <c r="P384" s="101"/>
      <c r="Q384" s="117" t="s">
        <v>741</v>
      </c>
      <c r="R384" s="101"/>
      <c r="S384" s="101"/>
      <c r="T384" s="101"/>
      <c r="U384" s="117" t="s">
        <v>746</v>
      </c>
      <c r="V384" s="197"/>
      <c r="W384" s="105" t="s">
        <v>477</v>
      </c>
      <c r="X384" s="101"/>
      <c r="Y384" s="101"/>
      <c r="Z384" s="101"/>
      <c r="AA384" s="101"/>
      <c r="AB384" s="18">
        <v>22.4</v>
      </c>
      <c r="AC384" s="197">
        <v>20.85</v>
      </c>
      <c r="AD384" s="100"/>
      <c r="AE384" s="197">
        <v>20.85</v>
      </c>
      <c r="AF384" s="197"/>
      <c r="AG384" s="197">
        <v>20.85</v>
      </c>
      <c r="AH384" s="146">
        <f t="shared" si="7"/>
        <v>21.050000000000004</v>
      </c>
      <c r="AI384" s="189">
        <f t="shared" si="5"/>
        <v>17.596999999999994</v>
      </c>
      <c r="AJ384" s="189">
        <f t="shared" si="6"/>
        <v>24.166999999999987</v>
      </c>
      <c r="AK384" s="101"/>
      <c r="AL384" s="101"/>
      <c r="AM384" s="101"/>
      <c r="AN384" s="101"/>
      <c r="AO384" s="100"/>
      <c r="AP384" s="101"/>
      <c r="AQ384" s="100"/>
      <c r="AR384" s="100"/>
      <c r="AS384" s="100">
        <v>2008</v>
      </c>
      <c r="AT384" s="101"/>
      <c r="AU384" s="101"/>
      <c r="AV384" s="101"/>
      <c r="AW384" s="101" t="s">
        <v>740</v>
      </c>
      <c r="AX384" s="190">
        <v>347.3588235294118</v>
      </c>
      <c r="AY384" s="190">
        <v>21.5</v>
      </c>
      <c r="AZ384" s="118"/>
      <c r="BA384" s="108"/>
      <c r="BB384" s="108"/>
      <c r="BC384" s="109"/>
      <c r="BD384" s="101"/>
      <c r="BF384" s="115"/>
      <c r="BG384" s="115"/>
      <c r="BI384" s="115"/>
      <c r="BJ384" s="155"/>
      <c r="BK384" s="112"/>
      <c r="BL384" s="113"/>
      <c r="BM384" s="113"/>
      <c r="BN384" s="113"/>
      <c r="BO384" s="113"/>
      <c r="BP384" s="101"/>
      <c r="BQ384" s="101"/>
      <c r="BR384" s="101"/>
    </row>
    <row r="385" spans="1:70" s="114" customFormat="1" ht="12" customHeight="1">
      <c r="A385" s="99"/>
      <c r="B385" s="100"/>
      <c r="C385" s="117"/>
      <c r="D385" s="124">
        <v>333.2289156626506</v>
      </c>
      <c r="E385" s="103" t="s">
        <v>276</v>
      </c>
      <c r="F385" s="64">
        <f>IF(D385&lt;=303.4,(D385-'[2]Stages'!$C$66)*'[2]Stages'!$H$67+'[2]Stages'!$E$66,IF(D385&lt;=307.2,(D385-'[2]Stages'!$C$67)*'[2]Stages'!$H$68+'[2]Stages'!$E$67,IF(D385&lt;=311.7,(D385-'[2]Stages'!$C$68)*'[2]Stages'!$H$69+'[2]Stages'!$E$68,IF(D385&lt;=318.1,(D385-'[2]Stages'!$C$69)*'[2]Stages'!$H$70+'[2]Stages'!$E$69,IF(D385&lt;=328.3,(D385-'[2]Stages'!$C$70)*'[2]Stages'!$H$71+'[2]Stages'!$E$70,IF(D385&lt;=345.3,(D385-'[2]Stages'!$C$71)*'[2]Stages'!$H$72+'[2]Stages'!$E$71,IF(D385&lt;=359.2,(D385-'[2]Stages'!$C$72)*'[2]Stages'!$H$73+'[2]Stages'!$E$72)))))))</f>
        <v>334.51690290574055</v>
      </c>
      <c r="G385" s="101" t="s">
        <v>737</v>
      </c>
      <c r="H385" s="101"/>
      <c r="I385" s="101"/>
      <c r="J385" s="101"/>
      <c r="K385" s="101"/>
      <c r="L385" s="101"/>
      <c r="M385" s="101"/>
      <c r="N385" s="101"/>
      <c r="O385" s="101"/>
      <c r="P385" s="101"/>
      <c r="Q385" s="117" t="s">
        <v>741</v>
      </c>
      <c r="R385" s="101"/>
      <c r="S385" s="101"/>
      <c r="T385" s="101"/>
      <c r="U385" s="117" t="s">
        <v>742</v>
      </c>
      <c r="V385" s="194"/>
      <c r="W385" s="105" t="s">
        <v>477</v>
      </c>
      <c r="X385" s="101"/>
      <c r="Y385" s="101"/>
      <c r="Z385" s="101"/>
      <c r="AA385" s="101"/>
      <c r="AB385" s="18">
        <v>22.4</v>
      </c>
      <c r="AC385" s="194">
        <v>21.05666666666667</v>
      </c>
      <c r="AD385" s="100"/>
      <c r="AE385" s="194">
        <v>21.05666666666667</v>
      </c>
      <c r="AF385" s="194"/>
      <c r="AG385" s="194">
        <v>21.05666666666667</v>
      </c>
      <c r="AH385" s="146">
        <f t="shared" si="7"/>
        <v>21.25666666666667</v>
      </c>
      <c r="AI385" s="189">
        <f t="shared" si="5"/>
        <v>16.691799999999986</v>
      </c>
      <c r="AJ385" s="189">
        <f t="shared" si="6"/>
        <v>23.261799999999994</v>
      </c>
      <c r="AK385" s="101"/>
      <c r="AL385" s="101"/>
      <c r="AM385" s="101"/>
      <c r="AN385" s="101"/>
      <c r="AO385" s="100"/>
      <c r="AP385" s="101"/>
      <c r="AQ385" s="100"/>
      <c r="AR385" s="100"/>
      <c r="AS385" s="100">
        <v>2008</v>
      </c>
      <c r="AT385" s="101"/>
      <c r="AU385" s="101"/>
      <c r="AV385" s="101"/>
      <c r="AW385" s="101" t="s">
        <v>740</v>
      </c>
      <c r="AX385" s="190">
        <v>347.40588235294115</v>
      </c>
      <c r="AY385" s="190">
        <v>21</v>
      </c>
      <c r="AZ385" s="118"/>
      <c r="BA385" s="108"/>
      <c r="BB385" s="108"/>
      <c r="BC385" s="109"/>
      <c r="BD385" s="101"/>
      <c r="BF385" s="115"/>
      <c r="BG385" s="115"/>
      <c r="BI385" s="115"/>
      <c r="BJ385" s="155"/>
      <c r="BK385" s="112"/>
      <c r="BL385" s="113"/>
      <c r="BM385" s="113"/>
      <c r="BN385" s="113"/>
      <c r="BO385" s="113"/>
      <c r="BP385" s="101"/>
      <c r="BQ385" s="101"/>
      <c r="BR385" s="101"/>
    </row>
    <row r="386" spans="1:70" s="114" customFormat="1" ht="12" customHeight="1">
      <c r="A386" s="99"/>
      <c r="B386" s="100"/>
      <c r="C386" s="117"/>
      <c r="D386" s="124">
        <v>334.2307692307692</v>
      </c>
      <c r="E386" s="103" t="s">
        <v>276</v>
      </c>
      <c r="F386" s="64">
        <f>IF(D386&lt;=303.4,(D386-'[2]Stages'!$C$66)*'[2]Stages'!$H$67+'[2]Stages'!$E$66,IF(D386&lt;=307.2,(D386-'[2]Stages'!$C$67)*'[2]Stages'!$H$68+'[2]Stages'!$E$67,IF(D386&lt;=311.7,(D386-'[2]Stages'!$C$68)*'[2]Stages'!$H$69+'[2]Stages'!$E$68,IF(D386&lt;=318.1,(D386-'[2]Stages'!$C$69)*'[2]Stages'!$H$70+'[2]Stages'!$E$69,IF(D386&lt;=328.3,(D386-'[2]Stages'!$C$70)*'[2]Stages'!$H$71+'[2]Stages'!$E$70,IF(D386&lt;=345.3,(D386-'[2]Stages'!$C$71)*'[2]Stages'!$H$72+'[2]Stages'!$E$71,IF(D386&lt;=359.2,(D386-'[2]Stages'!$C$72)*'[2]Stages'!$H$73+'[2]Stages'!$E$72)))))))</f>
        <v>335.5305429864253</v>
      </c>
      <c r="G386" s="101" t="s">
        <v>737</v>
      </c>
      <c r="H386" s="101"/>
      <c r="I386" s="101"/>
      <c r="J386" s="101"/>
      <c r="K386" s="101"/>
      <c r="L386" s="101"/>
      <c r="M386" s="101"/>
      <c r="N386" s="101"/>
      <c r="O386" s="101"/>
      <c r="P386" s="101"/>
      <c r="Q386" s="117" t="s">
        <v>741</v>
      </c>
      <c r="R386" s="101"/>
      <c r="S386" s="101"/>
      <c r="T386" s="101"/>
      <c r="U386" s="117" t="s">
        <v>746</v>
      </c>
      <c r="V386" s="198"/>
      <c r="W386" s="105" t="s">
        <v>477</v>
      </c>
      <c r="X386" s="101"/>
      <c r="Y386" s="101"/>
      <c r="Z386" s="101"/>
      <c r="AA386" s="101"/>
      <c r="AB386" s="18">
        <v>22.4</v>
      </c>
      <c r="AC386" s="198">
        <v>20.595</v>
      </c>
      <c r="AD386" s="100"/>
      <c r="AE386" s="198">
        <v>20.595</v>
      </c>
      <c r="AF386" s="198"/>
      <c r="AG386" s="198">
        <v>20.595</v>
      </c>
      <c r="AH386" s="146">
        <f t="shared" si="7"/>
        <v>20.795</v>
      </c>
      <c r="AI386" s="189">
        <f t="shared" si="5"/>
        <v>18.71390000000001</v>
      </c>
      <c r="AJ386" s="189">
        <f t="shared" si="6"/>
        <v>25.283900000000003</v>
      </c>
      <c r="AK386" s="101"/>
      <c r="AL386" s="101"/>
      <c r="AM386" s="101"/>
      <c r="AN386" s="101"/>
      <c r="AO386" s="100"/>
      <c r="AP386" s="101"/>
      <c r="AQ386" s="100"/>
      <c r="AR386" s="100"/>
      <c r="AS386" s="100">
        <v>2008</v>
      </c>
      <c r="AT386" s="101"/>
      <c r="AU386" s="101"/>
      <c r="AV386" s="101"/>
      <c r="AW386" s="101" t="s">
        <v>740</v>
      </c>
      <c r="AX386" s="190">
        <v>347.4950495049505</v>
      </c>
      <c r="AY386" s="195">
        <v>20.30666666666667</v>
      </c>
      <c r="AZ386" s="196"/>
      <c r="BA386" s="108"/>
      <c r="BB386" s="108"/>
      <c r="BC386" s="109"/>
      <c r="BD386" s="101"/>
      <c r="BF386" s="115"/>
      <c r="BG386" s="115"/>
      <c r="BI386" s="115"/>
      <c r="BJ386" s="155"/>
      <c r="BK386" s="112"/>
      <c r="BL386" s="113"/>
      <c r="BM386" s="113"/>
      <c r="BN386" s="113"/>
      <c r="BO386" s="113"/>
      <c r="BP386" s="101"/>
      <c r="BQ386" s="101"/>
      <c r="BR386" s="101"/>
    </row>
    <row r="387" spans="1:70" s="114" customFormat="1" ht="12" customHeight="1">
      <c r="A387" s="99"/>
      <c r="B387" s="100"/>
      <c r="C387" s="117"/>
      <c r="D387" s="124">
        <v>335.6385542168675</v>
      </c>
      <c r="E387" s="103" t="s">
        <v>276</v>
      </c>
      <c r="F387" s="64">
        <f>IF(D387&lt;=303.4,(D387-'[2]Stages'!$C$66)*'[2]Stages'!$H$67+'[2]Stages'!$E$66,IF(D387&lt;=307.2,(D387-'[2]Stages'!$C$67)*'[2]Stages'!$H$68+'[2]Stages'!$E$67,IF(D387&lt;=311.7,(D387-'[2]Stages'!$C$68)*'[2]Stages'!$H$69+'[2]Stages'!$E$68,IF(D387&lt;=318.1,(D387-'[2]Stages'!$C$69)*'[2]Stages'!$H$70+'[2]Stages'!$E$69,IF(D387&lt;=328.3,(D387-'[2]Stages'!$C$70)*'[2]Stages'!$H$71+'[2]Stages'!$E$70,IF(D387&lt;=345.3,(D387-'[2]Stages'!$C$71)*'[2]Stages'!$H$72+'[2]Stages'!$E$71,IF(D387&lt;=359.2,(D387-'[2]Stages'!$C$72)*'[2]Stages'!$H$73+'[2]Stages'!$E$72)))))))</f>
        <v>336.9548901488306</v>
      </c>
      <c r="G387" s="101" t="s">
        <v>737</v>
      </c>
      <c r="H387" s="101"/>
      <c r="I387" s="101"/>
      <c r="J387" s="101"/>
      <c r="K387" s="101"/>
      <c r="L387" s="101"/>
      <c r="M387" s="101"/>
      <c r="N387" s="101"/>
      <c r="O387" s="101"/>
      <c r="P387" s="101"/>
      <c r="Q387" s="117" t="s">
        <v>741</v>
      </c>
      <c r="R387" s="101"/>
      <c r="S387" s="101"/>
      <c r="T387" s="101"/>
      <c r="U387" s="117" t="s">
        <v>742</v>
      </c>
      <c r="V387" s="194"/>
      <c r="W387" s="105" t="s">
        <v>477</v>
      </c>
      <c r="X387" s="101"/>
      <c r="Y387" s="101"/>
      <c r="Z387" s="101"/>
      <c r="AA387" s="101"/>
      <c r="AB387" s="18">
        <v>22.4</v>
      </c>
      <c r="AC387" s="194">
        <v>21.806666666666672</v>
      </c>
      <c r="AD387" s="100"/>
      <c r="AE387" s="194">
        <v>21.806666666666672</v>
      </c>
      <c r="AF387" s="194"/>
      <c r="AG387" s="194">
        <v>21.806666666666672</v>
      </c>
      <c r="AH387" s="146">
        <f t="shared" si="7"/>
        <v>22.006666666666675</v>
      </c>
      <c r="AI387" s="189">
        <f t="shared" si="5"/>
        <v>13.406799999999976</v>
      </c>
      <c r="AJ387" s="189">
        <f t="shared" si="6"/>
        <v>19.976799999999983</v>
      </c>
      <c r="AK387" s="101"/>
      <c r="AL387" s="101"/>
      <c r="AM387" s="101"/>
      <c r="AN387" s="101"/>
      <c r="AO387" s="100"/>
      <c r="AP387" s="101"/>
      <c r="AQ387" s="100"/>
      <c r="AR387" s="100"/>
      <c r="AS387" s="100">
        <v>2008</v>
      </c>
      <c r="AT387" s="101"/>
      <c r="AU387" s="101"/>
      <c r="AV387" s="101"/>
      <c r="AW387" s="101" t="s">
        <v>740</v>
      </c>
      <c r="AX387" s="190">
        <v>347.7722772277228</v>
      </c>
      <c r="AY387" s="195">
        <v>20.093333333333334</v>
      </c>
      <c r="AZ387" s="196"/>
      <c r="BA387" s="108"/>
      <c r="BB387" s="108"/>
      <c r="BC387" s="109"/>
      <c r="BD387" s="101"/>
      <c r="BF387" s="115"/>
      <c r="BG387" s="115"/>
      <c r="BI387" s="115"/>
      <c r="BJ387" s="155"/>
      <c r="BK387" s="112"/>
      <c r="BL387" s="113"/>
      <c r="BM387" s="113"/>
      <c r="BN387" s="113"/>
      <c r="BO387" s="113"/>
      <c r="BP387" s="101"/>
      <c r="BQ387" s="101"/>
      <c r="BR387" s="101"/>
    </row>
    <row r="388" spans="1:70" s="114" customFormat="1" ht="12" customHeight="1">
      <c r="A388" s="99"/>
      <c r="B388" s="100"/>
      <c r="C388" s="117"/>
      <c r="D388" s="124">
        <v>338.28915662650604</v>
      </c>
      <c r="E388" s="103" t="s">
        <v>276</v>
      </c>
      <c r="F388" s="64">
        <f>IF(D388&lt;=303.4,(D388-'[2]Stages'!$C$66)*'[2]Stages'!$H$67+'[2]Stages'!$E$66,IF(D388&lt;=307.2,(D388-'[2]Stages'!$C$67)*'[2]Stages'!$H$68+'[2]Stages'!$E$67,IF(D388&lt;=311.7,(D388-'[2]Stages'!$C$68)*'[2]Stages'!$H$69+'[2]Stages'!$E$68,IF(D388&lt;=318.1,(D388-'[2]Stages'!$C$69)*'[2]Stages'!$H$70+'[2]Stages'!$E$69,IF(D388&lt;=328.3,(D388-'[2]Stages'!$C$70)*'[2]Stages'!$H$71+'[2]Stages'!$E$70,IF(D388&lt;=345.3,(D388-'[2]Stages'!$C$71)*'[2]Stages'!$H$72+'[2]Stages'!$E$71,IF(D388&lt;=359.2,(D388-'[2]Stages'!$C$72)*'[2]Stages'!$H$73+'[2]Stages'!$E$72)))))))</f>
        <v>339.63667611622964</v>
      </c>
      <c r="G388" s="101" t="s">
        <v>737</v>
      </c>
      <c r="H388" s="101"/>
      <c r="I388" s="101"/>
      <c r="J388" s="101"/>
      <c r="K388" s="101"/>
      <c r="L388" s="101"/>
      <c r="M388" s="101"/>
      <c r="N388" s="101"/>
      <c r="O388" s="101"/>
      <c r="P388" s="101"/>
      <c r="Q388" s="117" t="s">
        <v>741</v>
      </c>
      <c r="R388" s="101"/>
      <c r="S388" s="101"/>
      <c r="T388" s="101"/>
      <c r="U388" s="117" t="s">
        <v>742</v>
      </c>
      <c r="V388" s="194"/>
      <c r="W388" s="105" t="s">
        <v>477</v>
      </c>
      <c r="X388" s="101"/>
      <c r="Y388" s="101"/>
      <c r="Z388" s="101"/>
      <c r="AA388" s="101"/>
      <c r="AB388" s="18">
        <v>22.4</v>
      </c>
      <c r="AC388" s="194">
        <v>20.86</v>
      </c>
      <c r="AD388" s="100"/>
      <c r="AE388" s="194">
        <v>20.86</v>
      </c>
      <c r="AF388" s="194"/>
      <c r="AG388" s="194">
        <v>20.86</v>
      </c>
      <c r="AH388" s="146">
        <f t="shared" si="7"/>
        <v>21.060000000000002</v>
      </c>
      <c r="AI388" s="189">
        <f t="shared" si="5"/>
        <v>17.553200000000004</v>
      </c>
      <c r="AJ388" s="189">
        <f t="shared" si="6"/>
        <v>24.123199999999997</v>
      </c>
      <c r="AK388" s="101"/>
      <c r="AL388" s="101"/>
      <c r="AM388" s="101"/>
      <c r="AN388" s="101"/>
      <c r="AO388" s="100"/>
      <c r="AP388" s="101"/>
      <c r="AQ388" s="100"/>
      <c r="AR388" s="100"/>
      <c r="AS388" s="100">
        <v>2008</v>
      </c>
      <c r="AT388" s="101"/>
      <c r="AU388" s="101"/>
      <c r="AV388" s="101"/>
      <c r="AW388" s="101" t="s">
        <v>740</v>
      </c>
      <c r="AX388" s="190">
        <v>348.0495049504951</v>
      </c>
      <c r="AY388" s="195">
        <v>20.155</v>
      </c>
      <c r="AZ388" s="196"/>
      <c r="BA388" s="108"/>
      <c r="BB388" s="108"/>
      <c r="BC388" s="109"/>
      <c r="BD388" s="101"/>
      <c r="BF388" s="115"/>
      <c r="BG388" s="115"/>
      <c r="BI388" s="115"/>
      <c r="BJ388" s="155"/>
      <c r="BK388" s="112"/>
      <c r="BL388" s="113"/>
      <c r="BM388" s="113"/>
      <c r="BN388" s="113"/>
      <c r="BO388" s="113"/>
      <c r="BP388" s="101"/>
      <c r="BQ388" s="101"/>
      <c r="BR388" s="101"/>
    </row>
    <row r="389" spans="1:70" s="114" customFormat="1" ht="12" customHeight="1">
      <c r="A389" s="99"/>
      <c r="B389" s="100"/>
      <c r="C389" s="117"/>
      <c r="D389" s="124">
        <v>343.05882352941177</v>
      </c>
      <c r="E389" s="103" t="s">
        <v>276</v>
      </c>
      <c r="F389" s="64">
        <f>IF(D389&lt;=303.4,(D389-'[2]Stages'!$C$66)*'[2]Stages'!$H$67+'[2]Stages'!$E$66,IF(D389&lt;=307.2,(D389-'[2]Stages'!$C$67)*'[2]Stages'!$H$68+'[2]Stages'!$E$67,IF(D389&lt;=311.7,(D389-'[2]Stages'!$C$68)*'[2]Stages'!$H$69+'[2]Stages'!$E$68,IF(D389&lt;=318.1,(D389-'[2]Stages'!$C$69)*'[2]Stages'!$H$70+'[2]Stages'!$E$69,IF(D389&lt;=328.3,(D389-'[2]Stages'!$C$70)*'[2]Stages'!$H$71+'[2]Stages'!$E$70,IF(D389&lt;=345.3,(D389-'[2]Stages'!$C$71)*'[2]Stages'!$H$72+'[2]Stages'!$E$71,IF(D389&lt;=359.2,(D389-'[2]Stages'!$C$72)*'[2]Stages'!$H$73+'[2]Stages'!$E$72)))))))</f>
        <v>344.4624567474049</v>
      </c>
      <c r="G389" s="101" t="s">
        <v>737</v>
      </c>
      <c r="H389" s="101"/>
      <c r="I389" s="101"/>
      <c r="J389" s="101"/>
      <c r="K389" s="101"/>
      <c r="L389" s="101"/>
      <c r="M389" s="101"/>
      <c r="N389" s="101"/>
      <c r="O389" s="101"/>
      <c r="P389" s="101"/>
      <c r="Q389" s="117" t="s">
        <v>741</v>
      </c>
      <c r="R389" s="101"/>
      <c r="S389" s="101"/>
      <c r="T389" s="101"/>
      <c r="U389" s="117" t="s">
        <v>743</v>
      </c>
      <c r="V389" s="198"/>
      <c r="W389" s="105" t="s">
        <v>477</v>
      </c>
      <c r="X389" s="101"/>
      <c r="Y389" s="101"/>
      <c r="Z389" s="101"/>
      <c r="AA389" s="101"/>
      <c r="AB389" s="18">
        <v>22.4</v>
      </c>
      <c r="AC389" s="198">
        <v>20.706666666666667</v>
      </c>
      <c r="AD389" s="100"/>
      <c r="AE389" s="198">
        <v>20.706666666666667</v>
      </c>
      <c r="AF389" s="198"/>
      <c r="AG389" s="198">
        <v>20.706666666666667</v>
      </c>
      <c r="AH389" s="146">
        <f t="shared" si="7"/>
        <v>20.90666666666667</v>
      </c>
      <c r="AI389" s="189">
        <f t="shared" si="5"/>
        <v>18.224800000000002</v>
      </c>
      <c r="AJ389" s="189">
        <f t="shared" si="6"/>
        <v>24.794799999999995</v>
      </c>
      <c r="AK389" s="101"/>
      <c r="AL389" s="101"/>
      <c r="AM389" s="101"/>
      <c r="AN389" s="101"/>
      <c r="AO389" s="100"/>
      <c r="AP389" s="101"/>
      <c r="AQ389" s="100"/>
      <c r="AR389" s="100"/>
      <c r="AS389" s="100">
        <v>2008</v>
      </c>
      <c r="AT389" s="101"/>
      <c r="AU389" s="101"/>
      <c r="AV389" s="101"/>
      <c r="AW389" s="101" t="s">
        <v>740</v>
      </c>
      <c r="AX389" s="190">
        <v>348.3433734939759</v>
      </c>
      <c r="AY389" s="193">
        <v>19.29</v>
      </c>
      <c r="AZ389" s="168"/>
      <c r="BA389" s="108"/>
      <c r="BB389" s="108"/>
      <c r="BC389" s="109"/>
      <c r="BD389" s="101"/>
      <c r="BE389" s="101"/>
      <c r="BF389" s="108"/>
      <c r="BG389" s="108"/>
      <c r="BH389" s="101"/>
      <c r="BI389" s="108"/>
      <c r="BK389" s="112"/>
      <c r="BL389" s="113"/>
      <c r="BM389" s="113"/>
      <c r="BN389" s="113"/>
      <c r="BO389" s="113"/>
      <c r="BP389" s="101"/>
      <c r="BQ389" s="101"/>
      <c r="BR389" s="101"/>
    </row>
    <row r="390" spans="1:70" s="114" customFormat="1" ht="12" customHeight="1">
      <c r="A390" s="99"/>
      <c r="B390" s="100"/>
      <c r="C390" s="117"/>
      <c r="D390" s="124">
        <v>343.4698795180723</v>
      </c>
      <c r="E390" s="103" t="s">
        <v>276</v>
      </c>
      <c r="F390" s="64">
        <f>IF(D390&lt;=303.4,(D390-'[2]Stages'!$C$66)*'[2]Stages'!$H$67+'[2]Stages'!$E$66,IF(D390&lt;=307.2,(D390-'[2]Stages'!$C$67)*'[2]Stages'!$H$68+'[2]Stages'!$E$67,IF(D390&lt;=311.7,(D390-'[2]Stages'!$C$68)*'[2]Stages'!$H$69+'[2]Stages'!$E$68,IF(D390&lt;=318.1,(D390-'[2]Stages'!$C$69)*'[2]Stages'!$H$70+'[2]Stages'!$E$69,IF(D390&lt;=328.3,(D390-'[2]Stages'!$C$70)*'[2]Stages'!$H$71+'[2]Stages'!$E$70,IF(D390&lt;=345.3,(D390-'[2]Stages'!$C$71)*'[2]Stages'!$H$72+'[2]Stages'!$E$71,IF(D390&lt;=359.2,(D390-'[2]Stages'!$C$72)*'[2]Stages'!$H$73+'[2]Stages'!$E$72)))))))</f>
        <v>344.87834868887313</v>
      </c>
      <c r="G390" s="101" t="s">
        <v>737</v>
      </c>
      <c r="H390" s="101"/>
      <c r="I390" s="101"/>
      <c r="J390" s="101"/>
      <c r="K390" s="101"/>
      <c r="L390" s="101"/>
      <c r="M390" s="101"/>
      <c r="N390" s="101"/>
      <c r="O390" s="101"/>
      <c r="P390" s="101"/>
      <c r="Q390" s="117" t="s">
        <v>741</v>
      </c>
      <c r="R390" s="101"/>
      <c r="S390" s="101"/>
      <c r="T390" s="101"/>
      <c r="U390" s="117" t="s">
        <v>742</v>
      </c>
      <c r="V390" s="194"/>
      <c r="W390" s="105" t="s">
        <v>477</v>
      </c>
      <c r="X390" s="101"/>
      <c r="Y390" s="101"/>
      <c r="Z390" s="101"/>
      <c r="AA390" s="101"/>
      <c r="AB390" s="18">
        <v>22.4</v>
      </c>
      <c r="AC390" s="194">
        <v>21.46</v>
      </c>
      <c r="AD390" s="100"/>
      <c r="AE390" s="194">
        <v>21.46</v>
      </c>
      <c r="AF390" s="194"/>
      <c r="AG390" s="194">
        <v>21.46</v>
      </c>
      <c r="AH390" s="146">
        <f t="shared" si="7"/>
        <v>21.660000000000004</v>
      </c>
      <c r="AI390" s="189">
        <f t="shared" si="5"/>
        <v>14.92519999999999</v>
      </c>
      <c r="AJ390" s="189">
        <f t="shared" si="6"/>
        <v>21.495199999999997</v>
      </c>
      <c r="AK390" s="101"/>
      <c r="AL390" s="101"/>
      <c r="AM390" s="101"/>
      <c r="AN390" s="101"/>
      <c r="AO390" s="100"/>
      <c r="AP390" s="101"/>
      <c r="AQ390" s="100"/>
      <c r="AR390" s="100"/>
      <c r="AS390" s="100">
        <v>2008</v>
      </c>
      <c r="AT390" s="101"/>
      <c r="AU390" s="101"/>
      <c r="AV390" s="101"/>
      <c r="AW390" s="101" t="s">
        <v>740</v>
      </c>
      <c r="AX390" s="190">
        <v>348.5</v>
      </c>
      <c r="AY390" s="190">
        <v>20.1</v>
      </c>
      <c r="AZ390" s="118"/>
      <c r="BA390" s="108"/>
      <c r="BB390" s="108"/>
      <c r="BC390" s="109"/>
      <c r="BD390" s="101"/>
      <c r="BE390" s="101"/>
      <c r="BF390" s="108"/>
      <c r="BG390" s="108"/>
      <c r="BH390" s="101"/>
      <c r="BI390" s="108"/>
      <c r="BK390" s="112"/>
      <c r="BL390" s="113"/>
      <c r="BM390" s="113"/>
      <c r="BN390" s="113"/>
      <c r="BO390" s="113"/>
      <c r="BP390" s="101"/>
      <c r="BQ390" s="101"/>
      <c r="BR390" s="101"/>
    </row>
    <row r="391" spans="1:70" s="114" customFormat="1" ht="12" customHeight="1">
      <c r="A391" s="99"/>
      <c r="B391" s="100"/>
      <c r="C391" s="117"/>
      <c r="D391" s="124">
        <v>344.5</v>
      </c>
      <c r="E391" s="103" t="s">
        <v>276</v>
      </c>
      <c r="F391" s="64">
        <f>IF(D391&lt;=303.4,(D391-'[2]Stages'!$C$66)*'[2]Stages'!$H$67+'[2]Stages'!$E$66,IF(D391&lt;=307.2,(D391-'[2]Stages'!$C$67)*'[2]Stages'!$H$68+'[2]Stages'!$E$67,IF(D391&lt;=311.7,(D391-'[2]Stages'!$C$68)*'[2]Stages'!$H$69+'[2]Stages'!$E$68,IF(D391&lt;=318.1,(D391-'[2]Stages'!$C$69)*'[2]Stages'!$H$70+'[2]Stages'!$E$69,IF(D391&lt;=328.3,(D391-'[2]Stages'!$C$70)*'[2]Stages'!$H$71+'[2]Stages'!$E$70,IF(D391&lt;=345.3,(D391-'[2]Stages'!$C$71)*'[2]Stages'!$H$72+'[2]Stages'!$E$71,IF(D391&lt;=359.2,(D391-'[2]Stages'!$C$72)*'[2]Stages'!$H$73+'[2]Stages'!$E$72)))))))</f>
        <v>345.92058823529413</v>
      </c>
      <c r="G391" s="101" t="s">
        <v>737</v>
      </c>
      <c r="H391" s="101"/>
      <c r="I391" s="101"/>
      <c r="J391" s="101"/>
      <c r="K391" s="101"/>
      <c r="L391" s="101"/>
      <c r="M391" s="101"/>
      <c r="N391" s="101"/>
      <c r="O391" s="101"/>
      <c r="P391" s="101"/>
      <c r="Q391" s="117" t="s">
        <v>207</v>
      </c>
      <c r="R391" s="101"/>
      <c r="S391" s="101"/>
      <c r="T391" s="101"/>
      <c r="U391" s="117" t="s">
        <v>747</v>
      </c>
      <c r="V391" s="194"/>
      <c r="W391" s="105" t="s">
        <v>477</v>
      </c>
      <c r="X391" s="101"/>
      <c r="Y391" s="101"/>
      <c r="Z391" s="101"/>
      <c r="AA391" s="101"/>
      <c r="AB391" s="18">
        <v>22.4</v>
      </c>
      <c r="AC391" s="194">
        <v>20.4175</v>
      </c>
      <c r="AD391" s="100"/>
      <c r="AE391" s="194">
        <v>20.4175</v>
      </c>
      <c r="AF391" s="194"/>
      <c r="AG391" s="194">
        <v>20.4175</v>
      </c>
      <c r="AH391" s="146">
        <f t="shared" si="7"/>
        <v>20.617500000000003</v>
      </c>
      <c r="AI391" s="189">
        <f t="shared" si="5"/>
        <v>19.491349999999997</v>
      </c>
      <c r="AJ391" s="189">
        <f t="shared" si="6"/>
        <v>26.061350000000004</v>
      </c>
      <c r="AK391" s="101"/>
      <c r="AL391" s="101"/>
      <c r="AM391" s="101"/>
      <c r="AN391" s="101"/>
      <c r="AO391" s="100"/>
      <c r="AP391" s="101"/>
      <c r="AQ391" s="100"/>
      <c r="AR391" s="100"/>
      <c r="AS391" s="100">
        <v>2008</v>
      </c>
      <c r="AT391" s="101"/>
      <c r="AU391" s="101"/>
      <c r="AV391" s="101"/>
      <c r="AW391" s="101" t="s">
        <v>740</v>
      </c>
      <c r="AX391" s="190">
        <v>348.5247524752475</v>
      </c>
      <c r="AY391" s="195">
        <v>20.02</v>
      </c>
      <c r="AZ391" s="196"/>
      <c r="BA391" s="108"/>
      <c r="BB391" s="108"/>
      <c r="BC391" s="109"/>
      <c r="BD391" s="101"/>
      <c r="BF391" s="115"/>
      <c r="BG391" s="115"/>
      <c r="BI391" s="115"/>
      <c r="BJ391" s="155"/>
      <c r="BK391" s="112"/>
      <c r="BL391" s="113"/>
      <c r="BM391" s="113"/>
      <c r="BN391" s="113"/>
      <c r="BO391" s="113"/>
      <c r="BP391" s="101"/>
      <c r="BQ391" s="101"/>
      <c r="BR391" s="101"/>
    </row>
    <row r="392" spans="1:70" s="114" customFormat="1" ht="12" customHeight="1">
      <c r="A392" s="99"/>
      <c r="B392" s="100"/>
      <c r="C392" s="117"/>
      <c r="D392" s="124">
        <v>344.6460920379839</v>
      </c>
      <c r="E392" s="103" t="s">
        <v>276</v>
      </c>
      <c r="F392" s="64">
        <f>IF(D392&lt;=303.4,(D392-'[2]Stages'!$C$66)*'[2]Stages'!$H$67+'[2]Stages'!$E$66,IF(D392&lt;=307.2,(D392-'[2]Stages'!$C$67)*'[2]Stages'!$H$68+'[2]Stages'!$E$67,IF(D392&lt;=311.7,(D392-'[2]Stages'!$C$68)*'[2]Stages'!$H$69+'[2]Stages'!$E$68,IF(D392&lt;=318.1,(D392-'[2]Stages'!$C$69)*'[2]Stages'!$H$70+'[2]Stages'!$E$69,IF(D392&lt;=328.3,(D392-'[2]Stages'!$C$70)*'[2]Stages'!$H$71+'[2]Stages'!$E$70,IF(D392&lt;=345.3,(D392-'[2]Stages'!$C$71)*'[2]Stages'!$H$72+'[2]Stages'!$E$71,IF(D392&lt;=359.2,(D392-'[2]Stages'!$C$72)*'[2]Stages'!$H$73+'[2]Stages'!$E$72)))))))</f>
        <v>346.0683990031367</v>
      </c>
      <c r="G392" s="101" t="s">
        <v>737</v>
      </c>
      <c r="H392" s="101"/>
      <c r="I392" s="101"/>
      <c r="J392" s="101"/>
      <c r="K392" s="101"/>
      <c r="L392" s="101"/>
      <c r="M392" s="101"/>
      <c r="N392" s="101"/>
      <c r="O392" s="101"/>
      <c r="P392" s="101"/>
      <c r="Q392" s="117" t="s">
        <v>207</v>
      </c>
      <c r="R392" s="101"/>
      <c r="S392" s="101"/>
      <c r="T392" s="101"/>
      <c r="U392" s="117" t="s">
        <v>747</v>
      </c>
      <c r="V392" s="194"/>
      <c r="W392" s="105" t="s">
        <v>477</v>
      </c>
      <c r="X392" s="101"/>
      <c r="Y392" s="101"/>
      <c r="Z392" s="101"/>
      <c r="AA392" s="101"/>
      <c r="AB392" s="18">
        <v>22.4</v>
      </c>
      <c r="AC392" s="194">
        <v>20.66</v>
      </c>
      <c r="AD392" s="100"/>
      <c r="AE392" s="194">
        <v>20.66</v>
      </c>
      <c r="AF392" s="194"/>
      <c r="AG392" s="194">
        <v>20.66</v>
      </c>
      <c r="AH392" s="146">
        <f t="shared" si="7"/>
        <v>20.860000000000003</v>
      </c>
      <c r="AI392" s="189">
        <f t="shared" si="5"/>
        <v>18.429199999999994</v>
      </c>
      <c r="AJ392" s="189">
        <f t="shared" si="6"/>
        <v>24.999200000000002</v>
      </c>
      <c r="AK392" s="101"/>
      <c r="AL392" s="101"/>
      <c r="AM392" s="101"/>
      <c r="AN392" s="101"/>
      <c r="AO392" s="100"/>
      <c r="AP392" s="101"/>
      <c r="AQ392" s="100"/>
      <c r="AR392" s="100"/>
      <c r="AS392" s="100">
        <v>2008</v>
      </c>
      <c r="AT392" s="101"/>
      <c r="AU392" s="101"/>
      <c r="AV392" s="101"/>
      <c r="AW392" s="101" t="s">
        <v>740</v>
      </c>
      <c r="AX392" s="193">
        <v>348.84153846153845</v>
      </c>
      <c r="AY392" s="195">
        <v>20.04</v>
      </c>
      <c r="AZ392" s="196">
        <v>348</v>
      </c>
      <c r="BA392" s="108">
        <f>AVERAGE(AY376:AY402)</f>
        <v>20.370691358024693</v>
      </c>
      <c r="BB392" s="108">
        <f>STDEV(AY376:AY402)</f>
        <v>0.7089752064663346</v>
      </c>
      <c r="BC392" s="109">
        <f>COUNT(AY376:AY402)</f>
        <v>27</v>
      </c>
      <c r="BD392" s="108">
        <f>2*BB392/(BC392)^0.5</f>
        <v>0.2728846842014058</v>
      </c>
      <c r="BF392" s="115"/>
      <c r="BG392" s="115"/>
      <c r="BI392" s="115"/>
      <c r="BJ392" s="155"/>
      <c r="BK392" s="112"/>
      <c r="BL392" s="113"/>
      <c r="BM392" s="113"/>
      <c r="BN392" s="113"/>
      <c r="BO392" s="113"/>
      <c r="BP392" s="101"/>
      <c r="BQ392" s="101"/>
      <c r="BR392" s="101"/>
    </row>
    <row r="393" spans="1:70" s="114" customFormat="1" ht="12" customHeight="1">
      <c r="A393" s="99"/>
      <c r="B393" s="100"/>
      <c r="C393" s="117"/>
      <c r="D393" s="124">
        <v>344.79218407596784</v>
      </c>
      <c r="E393" s="103" t="s">
        <v>276</v>
      </c>
      <c r="F393" s="64">
        <f>IF(D393&lt;=303.4,(D393-'[2]Stages'!$C$66)*'[2]Stages'!$H$67+'[2]Stages'!$E$66,IF(D393&lt;=307.2,(D393-'[2]Stages'!$C$67)*'[2]Stages'!$H$68+'[2]Stages'!$E$67,IF(D393&lt;=311.7,(D393-'[2]Stages'!$C$68)*'[2]Stages'!$H$69+'[2]Stages'!$E$68,IF(D393&lt;=318.1,(D393-'[2]Stages'!$C$69)*'[2]Stages'!$H$70+'[2]Stages'!$E$69,IF(D393&lt;=328.3,(D393-'[2]Stages'!$C$70)*'[2]Stages'!$H$71+'[2]Stages'!$E$70,IF(D393&lt;=345.3,(D393-'[2]Stages'!$C$71)*'[2]Stages'!$H$72+'[2]Stages'!$E$71,IF(D393&lt;=359.2,(D393-'[2]Stages'!$C$72)*'[2]Stages'!$H$73+'[2]Stages'!$E$72)))))))</f>
        <v>346.2162097709792</v>
      </c>
      <c r="G393" s="101" t="s">
        <v>737</v>
      </c>
      <c r="H393" s="101"/>
      <c r="I393" s="101"/>
      <c r="J393" s="101"/>
      <c r="K393" s="101"/>
      <c r="L393" s="101"/>
      <c r="M393" s="101"/>
      <c r="N393" s="101"/>
      <c r="O393" s="101"/>
      <c r="P393" s="101"/>
      <c r="Q393" s="117" t="s">
        <v>207</v>
      </c>
      <c r="R393" s="101"/>
      <c r="S393" s="101"/>
      <c r="T393" s="101"/>
      <c r="U393" s="117" t="s">
        <v>747</v>
      </c>
      <c r="V393" s="194"/>
      <c r="W393" s="105" t="s">
        <v>477</v>
      </c>
      <c r="X393" s="101"/>
      <c r="Y393" s="101"/>
      <c r="Z393" s="101"/>
      <c r="AA393" s="101"/>
      <c r="AB393" s="18">
        <v>22.4</v>
      </c>
      <c r="AC393" s="194">
        <v>20.75</v>
      </c>
      <c r="AD393" s="100"/>
      <c r="AE393" s="194">
        <v>20.75</v>
      </c>
      <c r="AF393" s="194"/>
      <c r="AG393" s="194">
        <v>20.75</v>
      </c>
      <c r="AH393" s="146">
        <f t="shared" si="7"/>
        <v>20.950000000000003</v>
      </c>
      <c r="AI393" s="189">
        <f t="shared" si="5"/>
        <v>18.034999999999997</v>
      </c>
      <c r="AJ393" s="189">
        <f t="shared" si="6"/>
        <v>24.605000000000004</v>
      </c>
      <c r="AK393" s="101"/>
      <c r="AL393" s="101"/>
      <c r="AM393" s="101"/>
      <c r="AN393" s="101"/>
      <c r="AO393" s="100"/>
      <c r="AP393" s="101"/>
      <c r="AQ393" s="100"/>
      <c r="AR393" s="100"/>
      <c r="AS393" s="100">
        <v>2008</v>
      </c>
      <c r="AT393" s="101"/>
      <c r="AU393" s="101"/>
      <c r="AV393" s="101"/>
      <c r="AW393" s="101" t="s">
        <v>740</v>
      </c>
      <c r="AX393" s="193">
        <v>348.95230769230767</v>
      </c>
      <c r="AY393" s="195">
        <v>19.46</v>
      </c>
      <c r="AZ393" s="196">
        <v>349</v>
      </c>
      <c r="BA393" s="108">
        <f>AVERAGE(AY386:AY426)</f>
        <v>19.904479674796747</v>
      </c>
      <c r="BB393" s="108">
        <f>STDEV(AY386:AY426)</f>
        <v>0.9816671563348539</v>
      </c>
      <c r="BC393" s="109">
        <f>COUNT(AY386:AY426)</f>
        <v>41</v>
      </c>
      <c r="BD393" s="108">
        <f>2*BB393/(BC393)^0.5</f>
        <v>0.306621305454609</v>
      </c>
      <c r="BF393" s="115"/>
      <c r="BG393" s="115"/>
      <c r="BI393" s="115"/>
      <c r="BJ393" s="155"/>
      <c r="BK393" s="112"/>
      <c r="BL393" s="113"/>
      <c r="BM393" s="113"/>
      <c r="BN393" s="113"/>
      <c r="BO393" s="113"/>
      <c r="BP393" s="101"/>
      <c r="BQ393" s="101"/>
      <c r="BR393" s="101"/>
    </row>
    <row r="394" spans="1:70" s="114" customFormat="1" ht="12" customHeight="1">
      <c r="A394" s="99"/>
      <c r="B394" s="100"/>
      <c r="C394" s="117"/>
      <c r="D394" s="124">
        <v>344.9382761139518</v>
      </c>
      <c r="E394" s="103" t="s">
        <v>276</v>
      </c>
      <c r="F394" s="64">
        <f>IF(D394&lt;=303.4,(D394-'[2]Stages'!$C$66)*'[2]Stages'!$H$67+'[2]Stages'!$E$66,IF(D394&lt;=307.2,(D394-'[2]Stages'!$C$67)*'[2]Stages'!$H$68+'[2]Stages'!$E$67,IF(D394&lt;=311.7,(D394-'[2]Stages'!$C$68)*'[2]Stages'!$H$69+'[2]Stages'!$E$68,IF(D394&lt;=318.1,(D394-'[2]Stages'!$C$69)*'[2]Stages'!$H$70+'[2]Stages'!$E$69,IF(D394&lt;=328.3,(D394-'[2]Stages'!$C$70)*'[2]Stages'!$H$71+'[2]Stages'!$E$70,IF(D394&lt;=345.3,(D394-'[2]Stages'!$C$71)*'[2]Stages'!$H$72+'[2]Stages'!$E$71,IF(D394&lt;=359.2,(D394-'[2]Stages'!$C$72)*'[2]Stages'!$H$73+'[2]Stages'!$E$72)))))))</f>
        <v>346.3640205388218</v>
      </c>
      <c r="G394" s="101" t="s">
        <v>737</v>
      </c>
      <c r="H394" s="101"/>
      <c r="I394" s="101"/>
      <c r="J394" s="101"/>
      <c r="K394" s="101"/>
      <c r="L394" s="101"/>
      <c r="M394" s="101"/>
      <c r="N394" s="101"/>
      <c r="O394" s="101"/>
      <c r="P394" s="101"/>
      <c r="Q394" s="117" t="s">
        <v>207</v>
      </c>
      <c r="R394" s="101"/>
      <c r="S394" s="101"/>
      <c r="T394" s="101"/>
      <c r="U394" s="117" t="s">
        <v>747</v>
      </c>
      <c r="V394" s="194"/>
      <c r="W394" s="105" t="s">
        <v>477</v>
      </c>
      <c r="X394" s="101"/>
      <c r="Y394" s="101"/>
      <c r="Z394" s="101"/>
      <c r="AA394" s="101"/>
      <c r="AB394" s="18">
        <v>22.4</v>
      </c>
      <c r="AC394" s="194">
        <v>20.756666666666668</v>
      </c>
      <c r="AD394" s="100"/>
      <c r="AE394" s="194">
        <v>20.756666666666668</v>
      </c>
      <c r="AF394" s="194"/>
      <c r="AG394" s="194">
        <v>20.756666666666668</v>
      </c>
      <c r="AH394" s="146">
        <f t="shared" si="7"/>
        <v>20.95666666666667</v>
      </c>
      <c r="AI394" s="189">
        <f t="shared" si="5"/>
        <v>18.005799999999994</v>
      </c>
      <c r="AJ394" s="189">
        <f t="shared" si="6"/>
        <v>24.5758</v>
      </c>
      <c r="AK394" s="101"/>
      <c r="AL394" s="101"/>
      <c r="AM394" s="101"/>
      <c r="AN394" s="101"/>
      <c r="AO394" s="100"/>
      <c r="AP394" s="101"/>
      <c r="AQ394" s="100"/>
      <c r="AR394" s="100"/>
      <c r="AS394" s="100">
        <v>2008</v>
      </c>
      <c r="AT394" s="101"/>
      <c r="AU394" s="101"/>
      <c r="AV394" s="101"/>
      <c r="AW394" s="101" t="s">
        <v>740</v>
      </c>
      <c r="AX394" s="193">
        <v>349.01384615384615</v>
      </c>
      <c r="AY394" s="195">
        <v>19.28</v>
      </c>
      <c r="AZ394" s="196"/>
      <c r="BA394" s="108"/>
      <c r="BB394" s="108"/>
      <c r="BC394" s="109"/>
      <c r="BD394" s="101"/>
      <c r="BF394" s="115"/>
      <c r="BG394" s="115"/>
      <c r="BI394" s="115"/>
      <c r="BJ394" s="155"/>
      <c r="BK394" s="112"/>
      <c r="BL394" s="113"/>
      <c r="BM394" s="113"/>
      <c r="BN394" s="113"/>
      <c r="BO394" s="113"/>
      <c r="BP394" s="101"/>
      <c r="BQ394" s="101"/>
      <c r="BR394" s="101"/>
    </row>
    <row r="395" spans="1:70" s="114" customFormat="1" ht="12" customHeight="1">
      <c r="A395" s="99"/>
      <c r="B395" s="100"/>
      <c r="C395" s="117"/>
      <c r="D395" s="124">
        <v>345</v>
      </c>
      <c r="E395" s="103" t="s">
        <v>276</v>
      </c>
      <c r="F395" s="64">
        <f>IF(D395&lt;=303.4,(D395-'[2]Stages'!$C$66)*'[2]Stages'!$H$67+'[2]Stages'!$E$66,IF(D395&lt;=307.2,(D395-'[2]Stages'!$C$67)*'[2]Stages'!$H$68+'[2]Stages'!$E$67,IF(D395&lt;=311.7,(D395-'[2]Stages'!$C$68)*'[2]Stages'!$H$69+'[2]Stages'!$E$68,IF(D395&lt;=318.1,(D395-'[2]Stages'!$C$69)*'[2]Stages'!$H$70+'[2]Stages'!$E$69,IF(D395&lt;=328.3,(D395-'[2]Stages'!$C$70)*'[2]Stages'!$H$71+'[2]Stages'!$E$70,IF(D395&lt;=345.3,(D395-'[2]Stages'!$C$71)*'[2]Stages'!$H$72+'[2]Stages'!$E$71,IF(D395&lt;=359.2,(D395-'[2]Stages'!$C$72)*'[2]Stages'!$H$73+'[2]Stages'!$E$72)))))))</f>
        <v>346.4264705882353</v>
      </c>
      <c r="G395" s="101" t="s">
        <v>737</v>
      </c>
      <c r="H395" s="101"/>
      <c r="I395" s="101"/>
      <c r="J395" s="101"/>
      <c r="K395" s="101"/>
      <c r="L395" s="101"/>
      <c r="M395" s="101"/>
      <c r="N395" s="101"/>
      <c r="O395" s="101"/>
      <c r="P395" s="101"/>
      <c r="Q395" s="117" t="s">
        <v>748</v>
      </c>
      <c r="R395" s="101"/>
      <c r="S395" s="101"/>
      <c r="T395" s="101"/>
      <c r="U395" s="117" t="s">
        <v>749</v>
      </c>
      <c r="V395" s="188"/>
      <c r="W395" s="105" t="s">
        <v>477</v>
      </c>
      <c r="X395" s="101"/>
      <c r="Y395" s="101"/>
      <c r="Z395" s="101"/>
      <c r="AA395" s="101"/>
      <c r="AB395" s="18">
        <v>22.4</v>
      </c>
      <c r="AC395" s="188">
        <v>19.64666666666667</v>
      </c>
      <c r="AD395" s="100"/>
      <c r="AE395" s="188">
        <v>19.64666666666667</v>
      </c>
      <c r="AF395" s="188"/>
      <c r="AG395" s="188">
        <v>19.64666666666667</v>
      </c>
      <c r="AH395" s="146">
        <f t="shared" si="7"/>
        <v>19.84666666666667</v>
      </c>
      <c r="AI395" s="189">
        <f t="shared" si="5"/>
        <v>22.867599999999996</v>
      </c>
      <c r="AJ395" s="189">
        <f t="shared" si="6"/>
        <v>29.43759999999999</v>
      </c>
      <c r="AK395" s="101"/>
      <c r="AL395" s="101"/>
      <c r="AM395" s="101"/>
      <c r="AN395" s="101"/>
      <c r="AO395" s="100"/>
      <c r="AP395" s="101"/>
      <c r="AQ395" s="100"/>
      <c r="AR395" s="100"/>
      <c r="AS395" s="100">
        <v>2008</v>
      </c>
      <c r="AT395" s="101"/>
      <c r="AU395" s="101"/>
      <c r="AV395" s="101"/>
      <c r="AW395" s="101" t="s">
        <v>740</v>
      </c>
      <c r="AX395" s="190">
        <v>349.03</v>
      </c>
      <c r="AY395" s="195">
        <v>20.12666666666667</v>
      </c>
      <c r="AZ395" s="196"/>
      <c r="BA395" s="108"/>
      <c r="BB395" s="108"/>
      <c r="BC395" s="109"/>
      <c r="BD395" s="101"/>
      <c r="BF395" s="115"/>
      <c r="BG395" s="115"/>
      <c r="BI395" s="115"/>
      <c r="BJ395" s="101"/>
      <c r="BK395" s="112"/>
      <c r="BL395" s="113"/>
      <c r="BM395" s="113"/>
      <c r="BN395" s="113"/>
      <c r="BO395" s="113"/>
      <c r="BP395" s="101"/>
      <c r="BQ395" s="101"/>
      <c r="BR395" s="101"/>
    </row>
    <row r="396" spans="1:70" s="114" customFormat="1" ht="12" customHeight="1">
      <c r="A396" s="99"/>
      <c r="B396" s="100"/>
      <c r="C396" s="117"/>
      <c r="D396" s="124">
        <v>345.01132213294375</v>
      </c>
      <c r="E396" s="103" t="s">
        <v>276</v>
      </c>
      <c r="F396" s="64">
        <f>IF(D396&lt;=303.4,(D396-'[2]Stages'!$C$66)*'[2]Stages'!$H$67+'[2]Stages'!$E$66,IF(D396&lt;=307.2,(D396-'[2]Stages'!$C$67)*'[2]Stages'!$H$68+'[2]Stages'!$E$67,IF(D396&lt;=311.7,(D396-'[2]Stages'!$C$68)*'[2]Stages'!$H$69+'[2]Stages'!$E$68,IF(D396&lt;=318.1,(D396-'[2]Stages'!$C$69)*'[2]Stages'!$H$70+'[2]Stages'!$E$69,IF(D396&lt;=328.3,(D396-'[2]Stages'!$C$70)*'[2]Stages'!$H$71+'[2]Stages'!$E$70,IF(D396&lt;=345.3,(D396-'[2]Stages'!$C$71)*'[2]Stages'!$H$72+'[2]Stages'!$E$71,IF(D396&lt;=359.2,(D396-'[2]Stages'!$C$72)*'[2]Stages'!$H$73+'[2]Stages'!$E$72)))))))</f>
        <v>346.4379259227431</v>
      </c>
      <c r="G396" s="101" t="s">
        <v>737</v>
      </c>
      <c r="H396" s="101"/>
      <c r="I396" s="101"/>
      <c r="J396" s="101"/>
      <c r="K396" s="101"/>
      <c r="L396" s="101"/>
      <c r="M396" s="101"/>
      <c r="N396" s="101"/>
      <c r="O396" s="101"/>
      <c r="P396" s="101"/>
      <c r="Q396" s="117" t="s">
        <v>207</v>
      </c>
      <c r="R396" s="101"/>
      <c r="S396" s="101"/>
      <c r="T396" s="101"/>
      <c r="U396" s="117" t="s">
        <v>747</v>
      </c>
      <c r="V396" s="194"/>
      <c r="W396" s="105" t="s">
        <v>477</v>
      </c>
      <c r="X396" s="101"/>
      <c r="Y396" s="101"/>
      <c r="Z396" s="101"/>
      <c r="AA396" s="101"/>
      <c r="AB396" s="18">
        <v>22.4</v>
      </c>
      <c r="AC396" s="194">
        <v>19.685</v>
      </c>
      <c r="AD396" s="100"/>
      <c r="AE396" s="194">
        <v>19.685</v>
      </c>
      <c r="AF396" s="194"/>
      <c r="AG396" s="194">
        <v>19.685</v>
      </c>
      <c r="AH396" s="146">
        <f t="shared" si="7"/>
        <v>19.885</v>
      </c>
      <c r="AI396" s="189">
        <f t="shared" si="5"/>
        <v>22.699700000000007</v>
      </c>
      <c r="AJ396" s="189">
        <f t="shared" si="6"/>
        <v>29.2697</v>
      </c>
      <c r="AK396" s="101"/>
      <c r="AL396" s="101"/>
      <c r="AM396" s="101"/>
      <c r="AN396" s="101"/>
      <c r="AO396" s="100"/>
      <c r="AP396" s="101"/>
      <c r="AQ396" s="100"/>
      <c r="AR396" s="100"/>
      <c r="AS396" s="100">
        <v>2008</v>
      </c>
      <c r="AT396" s="101"/>
      <c r="AU396" s="101"/>
      <c r="AV396" s="101"/>
      <c r="AW396" s="101" t="s">
        <v>740</v>
      </c>
      <c r="AX396" s="193">
        <v>349.1038461538462</v>
      </c>
      <c r="AY396" s="195">
        <v>19.94666666666667</v>
      </c>
      <c r="AZ396" s="196"/>
      <c r="BA396" s="108"/>
      <c r="BB396" s="108"/>
      <c r="BC396" s="109"/>
      <c r="BD396" s="101"/>
      <c r="BF396" s="115"/>
      <c r="BG396" s="115"/>
      <c r="BI396" s="115"/>
      <c r="BJ396" s="101"/>
      <c r="BK396" s="112"/>
      <c r="BL396" s="113"/>
      <c r="BM396" s="113"/>
      <c r="BN396" s="113"/>
      <c r="BO396" s="113"/>
      <c r="BP396" s="101"/>
      <c r="BQ396" s="101"/>
      <c r="BR396" s="101"/>
    </row>
    <row r="397" spans="1:70" s="114" customFormat="1" ht="12" customHeight="1">
      <c r="A397" s="99"/>
      <c r="B397" s="100"/>
      <c r="C397" s="117"/>
      <c r="D397" s="124">
        <v>345.0764705882353</v>
      </c>
      <c r="E397" s="103" t="s">
        <v>276</v>
      </c>
      <c r="F397" s="64">
        <f>IF(D397&lt;=303.4,(D397-'[2]Stages'!$C$66)*'[2]Stages'!$H$67+'[2]Stages'!$E$66,IF(D397&lt;=307.2,(D397-'[2]Stages'!$C$67)*'[2]Stages'!$H$68+'[2]Stages'!$E$67,IF(D397&lt;=311.7,(D397-'[2]Stages'!$C$68)*'[2]Stages'!$H$69+'[2]Stages'!$E$68,IF(D397&lt;=318.1,(D397-'[2]Stages'!$C$69)*'[2]Stages'!$H$70+'[2]Stages'!$E$69,IF(D397&lt;=328.3,(D397-'[2]Stages'!$C$70)*'[2]Stages'!$H$71+'[2]Stages'!$E$70,IF(D397&lt;=345.3,(D397-'[2]Stages'!$C$71)*'[2]Stages'!$H$72+'[2]Stages'!$E$71,IF(D397&lt;=359.2,(D397-'[2]Stages'!$C$72)*'[2]Stages'!$H$73+'[2]Stages'!$E$72)))))))</f>
        <v>346.5038408304498</v>
      </c>
      <c r="G397" s="101" t="s">
        <v>737</v>
      </c>
      <c r="H397" s="101"/>
      <c r="I397" s="101"/>
      <c r="J397" s="101"/>
      <c r="K397" s="101"/>
      <c r="L397" s="101"/>
      <c r="M397" s="101"/>
      <c r="N397" s="101"/>
      <c r="O397" s="101"/>
      <c r="P397" s="101"/>
      <c r="Q397" s="117" t="s">
        <v>750</v>
      </c>
      <c r="R397" s="101"/>
      <c r="S397" s="101"/>
      <c r="T397" s="101"/>
      <c r="U397" s="117" t="s">
        <v>751</v>
      </c>
      <c r="V397" s="194"/>
      <c r="W397" s="105" t="s">
        <v>477</v>
      </c>
      <c r="X397" s="101"/>
      <c r="Y397" s="101"/>
      <c r="Z397" s="101"/>
      <c r="AA397" s="101"/>
      <c r="AB397" s="18">
        <v>22.4</v>
      </c>
      <c r="AC397" s="194">
        <v>20.7</v>
      </c>
      <c r="AD397" s="100"/>
      <c r="AE397" s="194">
        <v>20.7</v>
      </c>
      <c r="AF397" s="194"/>
      <c r="AG397" s="194">
        <v>20.7</v>
      </c>
      <c r="AH397" s="146">
        <f t="shared" si="7"/>
        <v>20.900000000000002</v>
      </c>
      <c r="AI397" s="189">
        <f t="shared" si="5"/>
        <v>18.254000000000005</v>
      </c>
      <c r="AJ397" s="189">
        <f t="shared" si="6"/>
        <v>24.823999999999998</v>
      </c>
      <c r="AK397" s="101"/>
      <c r="AL397" s="101"/>
      <c r="AM397" s="101"/>
      <c r="AN397" s="101"/>
      <c r="AO397" s="100"/>
      <c r="AP397" s="101"/>
      <c r="AQ397" s="100"/>
      <c r="AR397" s="100"/>
      <c r="AS397" s="100">
        <v>2008</v>
      </c>
      <c r="AT397" s="101"/>
      <c r="AU397" s="101"/>
      <c r="AV397" s="101"/>
      <c r="AW397" s="101" t="s">
        <v>740</v>
      </c>
      <c r="AX397" s="193">
        <v>349.21923076923076</v>
      </c>
      <c r="AY397" s="195">
        <v>20.042</v>
      </c>
      <c r="AZ397" s="196"/>
      <c r="BA397" s="108"/>
      <c r="BB397" s="108"/>
      <c r="BC397" s="109"/>
      <c r="BD397" s="101"/>
      <c r="BF397" s="115"/>
      <c r="BG397" s="115"/>
      <c r="BI397" s="115"/>
      <c r="BJ397" s="101"/>
      <c r="BK397" s="112"/>
      <c r="BL397" s="113"/>
      <c r="BM397" s="113"/>
      <c r="BN397" s="113"/>
      <c r="BO397" s="113"/>
      <c r="BP397" s="101"/>
      <c r="BQ397" s="101"/>
      <c r="BR397" s="101"/>
    </row>
    <row r="398" spans="1:70" s="114" customFormat="1" ht="12" customHeight="1">
      <c r="A398" s="99"/>
      <c r="B398" s="100"/>
      <c r="C398" s="117"/>
      <c r="D398" s="124">
        <v>345.1026296566837</v>
      </c>
      <c r="E398" s="103" t="s">
        <v>276</v>
      </c>
      <c r="F398" s="64">
        <f>IF(D398&lt;=303.4,(D398-'[2]Stages'!$C$66)*'[2]Stages'!$H$67+'[2]Stages'!$E$66,IF(D398&lt;=307.2,(D398-'[2]Stages'!$C$67)*'[2]Stages'!$H$68+'[2]Stages'!$E$67,IF(D398&lt;=311.7,(D398-'[2]Stages'!$C$68)*'[2]Stages'!$H$69+'[2]Stages'!$E$68,IF(D398&lt;=318.1,(D398-'[2]Stages'!$C$69)*'[2]Stages'!$H$70+'[2]Stages'!$E$69,IF(D398&lt;=328.3,(D398-'[2]Stages'!$C$70)*'[2]Stages'!$H$71+'[2]Stages'!$E$70,IF(D398&lt;=345.3,(D398-'[2]Stages'!$C$71)*'[2]Stages'!$H$72+'[2]Stages'!$E$71,IF(D398&lt;=359.2,(D398-'[2]Stages'!$C$72)*'[2]Stages'!$H$73+'[2]Stages'!$E$72)))))))</f>
        <v>346.5303076526447</v>
      </c>
      <c r="G398" s="101" t="s">
        <v>737</v>
      </c>
      <c r="H398" s="101"/>
      <c r="I398" s="101"/>
      <c r="J398" s="101"/>
      <c r="K398" s="101"/>
      <c r="L398" s="101"/>
      <c r="M398" s="101"/>
      <c r="N398" s="101"/>
      <c r="O398" s="101"/>
      <c r="P398" s="101"/>
      <c r="Q398" s="117" t="s">
        <v>207</v>
      </c>
      <c r="R398" s="101"/>
      <c r="S398" s="101"/>
      <c r="T398" s="101"/>
      <c r="U398" s="117" t="s">
        <v>747</v>
      </c>
      <c r="V398" s="194"/>
      <c r="W398" s="105" t="s">
        <v>477</v>
      </c>
      <c r="X398" s="101"/>
      <c r="Y398" s="101"/>
      <c r="Z398" s="101"/>
      <c r="AA398" s="101"/>
      <c r="AB398" s="18">
        <v>22.4</v>
      </c>
      <c r="AC398" s="194">
        <v>21.043333333333333</v>
      </c>
      <c r="AD398" s="100"/>
      <c r="AE398" s="194">
        <v>21.043333333333333</v>
      </c>
      <c r="AF398" s="194"/>
      <c r="AG398" s="194">
        <v>21.043333333333333</v>
      </c>
      <c r="AH398" s="146">
        <f t="shared" si="7"/>
        <v>21.243333333333336</v>
      </c>
      <c r="AI398" s="189">
        <f t="shared" si="5"/>
        <v>16.750200000000007</v>
      </c>
      <c r="AJ398" s="189">
        <f t="shared" si="6"/>
        <v>23.3202</v>
      </c>
      <c r="AK398" s="101"/>
      <c r="AL398" s="101"/>
      <c r="AM398" s="101"/>
      <c r="AN398" s="101"/>
      <c r="AO398" s="100"/>
      <c r="AP398" s="101"/>
      <c r="AQ398" s="100"/>
      <c r="AR398" s="100"/>
      <c r="AS398" s="100">
        <v>2008</v>
      </c>
      <c r="AT398" s="101"/>
      <c r="AU398" s="101"/>
      <c r="AV398" s="101"/>
      <c r="AW398" s="101" t="s">
        <v>740</v>
      </c>
      <c r="AX398" s="190">
        <v>349.2289156626506</v>
      </c>
      <c r="AY398" s="190">
        <v>19.87</v>
      </c>
      <c r="AZ398" s="118"/>
      <c r="BA398" s="108"/>
      <c r="BB398" s="108"/>
      <c r="BC398" s="109"/>
      <c r="BD398" s="101"/>
      <c r="BF398" s="115"/>
      <c r="BG398" s="115"/>
      <c r="BI398" s="115"/>
      <c r="BJ398" s="101"/>
      <c r="BK398" s="112"/>
      <c r="BL398" s="113"/>
      <c r="BM398" s="113"/>
      <c r="BN398" s="113"/>
      <c r="BO398" s="113"/>
      <c r="BP398" s="101"/>
      <c r="BQ398" s="101"/>
      <c r="BR398" s="101"/>
    </row>
    <row r="399" spans="1:70" s="114" customFormat="1" ht="12" customHeight="1">
      <c r="A399" s="99"/>
      <c r="B399" s="100"/>
      <c r="C399" s="117"/>
      <c r="D399" s="124">
        <v>345.1756756756757</v>
      </c>
      <c r="E399" s="103" t="s">
        <v>276</v>
      </c>
      <c r="F399" s="64">
        <f>IF(D399&lt;=303.4,(D399-'[2]Stages'!$C$66)*'[2]Stages'!$H$67+'[2]Stages'!$E$66,IF(D399&lt;=307.2,(D399-'[2]Stages'!$C$67)*'[2]Stages'!$H$68+'[2]Stages'!$E$67,IF(D399&lt;=311.7,(D399-'[2]Stages'!$C$68)*'[2]Stages'!$H$69+'[2]Stages'!$E$68,IF(D399&lt;=318.1,(D399-'[2]Stages'!$C$69)*'[2]Stages'!$H$70+'[2]Stages'!$E$69,IF(D399&lt;=328.3,(D399-'[2]Stages'!$C$70)*'[2]Stages'!$H$71+'[2]Stages'!$E$70,IF(D399&lt;=345.3,(D399-'[2]Stages'!$C$71)*'[2]Stages'!$H$72+'[2]Stages'!$E$71,IF(D399&lt;=359.2,(D399-'[2]Stages'!$C$72)*'[2]Stages'!$H$73+'[2]Stages'!$E$72)))))))</f>
        <v>346.60421303656597</v>
      </c>
      <c r="G399" s="101" t="s">
        <v>737</v>
      </c>
      <c r="H399" s="101"/>
      <c r="I399" s="101"/>
      <c r="J399" s="101"/>
      <c r="K399" s="101"/>
      <c r="L399" s="101"/>
      <c r="M399" s="101"/>
      <c r="N399" s="101"/>
      <c r="O399" s="101"/>
      <c r="P399" s="101"/>
      <c r="Q399" s="117" t="s">
        <v>207</v>
      </c>
      <c r="R399" s="101"/>
      <c r="S399" s="101"/>
      <c r="T399" s="101"/>
      <c r="U399" s="117" t="s">
        <v>747</v>
      </c>
      <c r="V399" s="194"/>
      <c r="W399" s="105" t="s">
        <v>477</v>
      </c>
      <c r="X399" s="101"/>
      <c r="Y399" s="101"/>
      <c r="Z399" s="101"/>
      <c r="AA399" s="101"/>
      <c r="AB399" s="18">
        <v>22.4</v>
      </c>
      <c r="AC399" s="194">
        <v>20.18</v>
      </c>
      <c r="AD399" s="100"/>
      <c r="AE399" s="194">
        <v>20.18</v>
      </c>
      <c r="AF399" s="194"/>
      <c r="AG399" s="194">
        <v>20.18</v>
      </c>
      <c r="AH399" s="146">
        <f t="shared" si="7"/>
        <v>20.380000000000003</v>
      </c>
      <c r="AI399" s="189">
        <f t="shared" si="5"/>
        <v>20.531599999999997</v>
      </c>
      <c r="AJ399" s="189">
        <f t="shared" si="6"/>
        <v>27.101600000000005</v>
      </c>
      <c r="AK399" s="101"/>
      <c r="AL399" s="101"/>
      <c r="AM399" s="101"/>
      <c r="AN399" s="101"/>
      <c r="AO399" s="100"/>
      <c r="AP399" s="101"/>
      <c r="AQ399" s="100"/>
      <c r="AR399" s="100"/>
      <c r="AS399" s="100">
        <v>2008</v>
      </c>
      <c r="AT399" s="101"/>
      <c r="AU399" s="101"/>
      <c r="AV399" s="101"/>
      <c r="AW399" s="101" t="s">
        <v>740</v>
      </c>
      <c r="AX399" s="190">
        <v>349.26</v>
      </c>
      <c r="AY399" s="195">
        <v>22.246666666666666</v>
      </c>
      <c r="AZ399" s="196"/>
      <c r="BA399" s="108"/>
      <c r="BB399" s="108"/>
      <c r="BC399" s="109"/>
      <c r="BD399" s="101"/>
      <c r="BF399" s="115"/>
      <c r="BG399" s="115"/>
      <c r="BI399" s="115"/>
      <c r="BJ399" s="101"/>
      <c r="BK399" s="112"/>
      <c r="BL399" s="113"/>
      <c r="BM399" s="113"/>
      <c r="BN399" s="113"/>
      <c r="BO399" s="113"/>
      <c r="BP399" s="101"/>
      <c r="BQ399" s="101"/>
      <c r="BR399" s="101"/>
    </row>
    <row r="400" spans="1:70" s="114" customFormat="1" ht="12" customHeight="1">
      <c r="A400" s="99"/>
      <c r="B400" s="100"/>
      <c r="C400" s="117"/>
      <c r="D400" s="124">
        <v>345.19758948137326</v>
      </c>
      <c r="E400" s="103" t="s">
        <v>276</v>
      </c>
      <c r="F400" s="64">
        <f>IF(D400&lt;=303.4,(D400-'[2]Stages'!$C$66)*'[2]Stages'!$H$67+'[2]Stages'!$E$66,IF(D400&lt;=307.2,(D400-'[2]Stages'!$C$67)*'[2]Stages'!$H$68+'[2]Stages'!$E$67,IF(D400&lt;=311.7,(D400-'[2]Stages'!$C$68)*'[2]Stages'!$H$69+'[2]Stages'!$E$68,IF(D400&lt;=318.1,(D400-'[2]Stages'!$C$69)*'[2]Stages'!$H$70+'[2]Stages'!$E$69,IF(D400&lt;=328.3,(D400-'[2]Stages'!$C$70)*'[2]Stages'!$H$71+'[2]Stages'!$E$70,IF(D400&lt;=345.3,(D400-'[2]Stages'!$C$71)*'[2]Stages'!$H$72+'[2]Stages'!$E$71,IF(D400&lt;=359.2,(D400-'[2]Stages'!$C$72)*'[2]Stages'!$H$73+'[2]Stages'!$E$72)))))))</f>
        <v>346.62638465174234</v>
      </c>
      <c r="G400" s="101" t="s">
        <v>737</v>
      </c>
      <c r="H400" s="101"/>
      <c r="I400" s="101"/>
      <c r="J400" s="101"/>
      <c r="K400" s="101"/>
      <c r="L400" s="101"/>
      <c r="M400" s="101"/>
      <c r="N400" s="101"/>
      <c r="O400" s="101"/>
      <c r="P400" s="101"/>
      <c r="Q400" s="117" t="s">
        <v>207</v>
      </c>
      <c r="R400" s="101"/>
      <c r="S400" s="101"/>
      <c r="T400" s="101"/>
      <c r="U400" s="117" t="s">
        <v>747</v>
      </c>
      <c r="V400" s="194"/>
      <c r="W400" s="105" t="s">
        <v>477</v>
      </c>
      <c r="X400" s="101"/>
      <c r="Y400" s="101"/>
      <c r="Z400" s="101"/>
      <c r="AA400" s="101"/>
      <c r="AB400" s="18">
        <v>22.4</v>
      </c>
      <c r="AC400" s="194">
        <v>21.3075</v>
      </c>
      <c r="AD400" s="100"/>
      <c r="AE400" s="194">
        <v>21.3075</v>
      </c>
      <c r="AF400" s="194"/>
      <c r="AG400" s="194">
        <v>21.3075</v>
      </c>
      <c r="AH400" s="146">
        <f t="shared" si="7"/>
        <v>21.507500000000004</v>
      </c>
      <c r="AI400" s="189">
        <f t="shared" si="5"/>
        <v>15.593149999999994</v>
      </c>
      <c r="AJ400" s="189">
        <f t="shared" si="6"/>
        <v>22.16315</v>
      </c>
      <c r="AK400" s="101"/>
      <c r="AL400" s="101"/>
      <c r="AM400" s="101"/>
      <c r="AN400" s="101"/>
      <c r="AO400" s="100"/>
      <c r="AP400" s="101"/>
      <c r="AQ400" s="100"/>
      <c r="AR400" s="100"/>
      <c r="AS400" s="100">
        <v>2008</v>
      </c>
      <c r="AT400" s="101"/>
      <c r="AU400" s="101"/>
      <c r="AV400" s="101"/>
      <c r="AW400" s="101" t="s">
        <v>740</v>
      </c>
      <c r="AX400" s="190">
        <v>349.27435897435896</v>
      </c>
      <c r="AY400" s="191">
        <v>21.84</v>
      </c>
      <c r="AZ400" s="192"/>
      <c r="BA400" s="108"/>
      <c r="BB400" s="108"/>
      <c r="BC400" s="109"/>
      <c r="BD400" s="101"/>
      <c r="BF400" s="115"/>
      <c r="BG400" s="115"/>
      <c r="BI400" s="115"/>
      <c r="BJ400" s="101"/>
      <c r="BK400" s="112"/>
      <c r="BL400" s="113"/>
      <c r="BM400" s="113"/>
      <c r="BN400" s="113"/>
      <c r="BO400" s="113"/>
      <c r="BP400" s="101"/>
      <c r="BQ400" s="101"/>
      <c r="BR400" s="101"/>
    </row>
    <row r="401" spans="1:70" s="114" customFormat="1" ht="12" customHeight="1">
      <c r="A401" s="99"/>
      <c r="B401" s="100"/>
      <c r="C401" s="117"/>
      <c r="D401" s="124">
        <v>345.26406135865597</v>
      </c>
      <c r="E401" s="103" t="s">
        <v>276</v>
      </c>
      <c r="F401" s="64">
        <f>IF(D401&lt;=303.4,(D401-'[2]Stages'!$C$66)*'[2]Stages'!$H$67+'[2]Stages'!$E$66,IF(D401&lt;=307.2,(D401-'[2]Stages'!$C$67)*'[2]Stages'!$H$68+'[2]Stages'!$E$67,IF(D401&lt;=311.7,(D401-'[2]Stages'!$C$68)*'[2]Stages'!$H$69+'[2]Stages'!$E$68,IF(D401&lt;=318.1,(D401-'[2]Stages'!$C$69)*'[2]Stages'!$H$70+'[2]Stages'!$E$69,IF(D401&lt;=328.3,(D401-'[2]Stages'!$C$70)*'[2]Stages'!$H$71+'[2]Stages'!$E$70,IF(D401&lt;=345.3,(D401-'[2]Stages'!$C$71)*'[2]Stages'!$H$72+'[2]Stages'!$E$71,IF(D401&lt;=359.2,(D401-'[2]Stages'!$C$72)*'[2]Stages'!$H$73+'[2]Stages'!$E$72)))))))</f>
        <v>346.6936385511107</v>
      </c>
      <c r="G401" s="101" t="s">
        <v>737</v>
      </c>
      <c r="H401" s="101"/>
      <c r="I401" s="101"/>
      <c r="J401" s="101"/>
      <c r="K401" s="101"/>
      <c r="L401" s="101"/>
      <c r="M401" s="101"/>
      <c r="N401" s="101"/>
      <c r="O401" s="101"/>
      <c r="P401" s="101"/>
      <c r="Q401" s="117" t="s">
        <v>207</v>
      </c>
      <c r="R401" s="101"/>
      <c r="S401" s="101"/>
      <c r="T401" s="101"/>
      <c r="U401" s="117" t="s">
        <v>747</v>
      </c>
      <c r="V401" s="194"/>
      <c r="W401" s="105" t="s">
        <v>477</v>
      </c>
      <c r="X401" s="101"/>
      <c r="Y401" s="101"/>
      <c r="Z401" s="101"/>
      <c r="AA401" s="101"/>
      <c r="AB401" s="18">
        <v>22.4</v>
      </c>
      <c r="AC401" s="194">
        <v>21.156666666666666</v>
      </c>
      <c r="AD401" s="100"/>
      <c r="AE401" s="194">
        <v>21.156666666666666</v>
      </c>
      <c r="AF401" s="194"/>
      <c r="AG401" s="194">
        <v>21.156666666666666</v>
      </c>
      <c r="AH401" s="146">
        <f t="shared" si="7"/>
        <v>21.35666666666667</v>
      </c>
      <c r="AI401" s="189">
        <f t="shared" si="5"/>
        <v>16.2538</v>
      </c>
      <c r="AJ401" s="189">
        <f t="shared" si="6"/>
        <v>22.823800000000006</v>
      </c>
      <c r="AK401" s="101"/>
      <c r="AL401" s="101"/>
      <c r="AM401" s="101"/>
      <c r="AN401" s="101"/>
      <c r="AO401" s="100"/>
      <c r="AP401" s="101"/>
      <c r="AQ401" s="100"/>
      <c r="AR401" s="100"/>
      <c r="AS401" s="100">
        <v>2008</v>
      </c>
      <c r="AT401" s="101"/>
      <c r="AU401" s="101"/>
      <c r="AV401" s="101"/>
      <c r="AW401" s="101" t="s">
        <v>740</v>
      </c>
      <c r="AX401" s="193">
        <v>349.31538461538463</v>
      </c>
      <c r="AY401" s="195">
        <v>19.88</v>
      </c>
      <c r="AZ401" s="196"/>
      <c r="BA401" s="108"/>
      <c r="BB401" s="108"/>
      <c r="BC401" s="109"/>
      <c r="BD401" s="101"/>
      <c r="BF401" s="115"/>
      <c r="BG401" s="115"/>
      <c r="BI401" s="115"/>
      <c r="BJ401" s="101"/>
      <c r="BK401" s="112"/>
      <c r="BL401" s="113"/>
      <c r="BM401" s="113"/>
      <c r="BN401" s="113"/>
      <c r="BO401" s="113"/>
      <c r="BP401" s="101"/>
      <c r="BQ401" s="101"/>
      <c r="BR401" s="101"/>
    </row>
    <row r="402" spans="1:70" s="114" customFormat="1" ht="12" customHeight="1">
      <c r="A402" s="99"/>
      <c r="B402" s="100"/>
      <c r="C402" s="117"/>
      <c r="D402" s="124">
        <v>345.3009495982469</v>
      </c>
      <c r="E402" s="103" t="s">
        <v>276</v>
      </c>
      <c r="F402" s="64">
        <f>IF(D402&lt;=303.4,(D402-'[2]Stages'!$C$66)*'[2]Stages'!$H$67+'[2]Stages'!$E$66,IF(D402&lt;=307.2,(D402-'[2]Stages'!$C$67)*'[2]Stages'!$H$68+'[2]Stages'!$E$67,IF(D402&lt;=311.7,(D402-'[2]Stages'!$C$68)*'[2]Stages'!$H$69+'[2]Stages'!$E$68,IF(D402&lt;=318.1,(D402-'[2]Stages'!$C$69)*'[2]Stages'!$H$70+'[2]Stages'!$E$69,IF(D402&lt;=328.3,(D402-'[2]Stages'!$C$70)*'[2]Stages'!$H$71+'[2]Stages'!$E$70,IF(D402&lt;=345.3,(D402-'[2]Stages'!$C$71)*'[2]Stages'!$H$72+'[2]Stages'!$E$71,IF(D402&lt;=359.2,(D402-'[2]Stages'!$C$72)*'[2]Stages'!$H$73+'[2]Stages'!$E$72)))))))</f>
        <v>346.73083414349605</v>
      </c>
      <c r="G402" s="101" t="s">
        <v>737</v>
      </c>
      <c r="H402" s="101"/>
      <c r="I402" s="101"/>
      <c r="J402" s="101"/>
      <c r="K402" s="101"/>
      <c r="L402" s="101"/>
      <c r="M402" s="101"/>
      <c r="N402" s="101"/>
      <c r="O402" s="101"/>
      <c r="P402" s="101"/>
      <c r="Q402" s="117" t="s">
        <v>207</v>
      </c>
      <c r="R402" s="101"/>
      <c r="S402" s="101"/>
      <c r="T402" s="101"/>
      <c r="U402" s="117" t="s">
        <v>747</v>
      </c>
      <c r="V402" s="194"/>
      <c r="W402" s="105" t="s">
        <v>477</v>
      </c>
      <c r="X402" s="101"/>
      <c r="Y402" s="101"/>
      <c r="Z402" s="101"/>
      <c r="AA402" s="101"/>
      <c r="AB402" s="18">
        <v>22.4</v>
      </c>
      <c r="AC402" s="194">
        <v>21.465</v>
      </c>
      <c r="AD402" s="100"/>
      <c r="AE402" s="194">
        <v>21.465</v>
      </c>
      <c r="AF402" s="194"/>
      <c r="AG402" s="194">
        <v>21.465</v>
      </c>
      <c r="AH402" s="146">
        <f t="shared" si="7"/>
        <v>21.665000000000003</v>
      </c>
      <c r="AI402" s="189">
        <f t="shared" si="5"/>
        <v>14.903300000000002</v>
      </c>
      <c r="AJ402" s="189">
        <f t="shared" si="6"/>
        <v>21.473299999999995</v>
      </c>
      <c r="AK402" s="101"/>
      <c r="AL402" s="101"/>
      <c r="AM402" s="101"/>
      <c r="AN402" s="101"/>
      <c r="AO402" s="100"/>
      <c r="AP402" s="101"/>
      <c r="AQ402" s="100"/>
      <c r="AR402" s="100"/>
      <c r="AS402" s="100">
        <v>2008</v>
      </c>
      <c r="AT402" s="101"/>
      <c r="AU402" s="101"/>
      <c r="AV402" s="101"/>
      <c r="AW402" s="101" t="s">
        <v>740</v>
      </c>
      <c r="AX402" s="193">
        <v>349.3723076923077</v>
      </c>
      <c r="AY402" s="195">
        <v>20</v>
      </c>
      <c r="AZ402" s="196"/>
      <c r="BA402" s="108"/>
      <c r="BB402" s="108"/>
      <c r="BC402" s="109"/>
      <c r="BD402" s="101"/>
      <c r="BF402" s="115"/>
      <c r="BG402" s="115"/>
      <c r="BI402" s="115"/>
      <c r="BJ402" s="101"/>
      <c r="BK402" s="112"/>
      <c r="BL402" s="113"/>
      <c r="BM402" s="113"/>
      <c r="BN402" s="113"/>
      <c r="BO402" s="113"/>
      <c r="BP402" s="101"/>
      <c r="BQ402" s="101"/>
      <c r="BR402" s="101"/>
    </row>
    <row r="403" spans="1:70" s="114" customFormat="1" ht="12" customHeight="1">
      <c r="A403" s="99"/>
      <c r="B403" s="100"/>
      <c r="C403" s="117"/>
      <c r="D403" s="124">
        <v>345.3588235294118</v>
      </c>
      <c r="E403" s="103" t="s">
        <v>276</v>
      </c>
      <c r="F403" s="64">
        <f>IF(D403&lt;=303.4,(D403-'[2]Stages'!$C$66)*'[2]Stages'!$H$67+'[2]Stages'!$E$66,IF(D403&lt;=307.2,(D403-'[2]Stages'!$C$67)*'[2]Stages'!$H$68+'[2]Stages'!$E$67,IF(D403&lt;=311.7,(D403-'[2]Stages'!$C$68)*'[2]Stages'!$H$69+'[2]Stages'!$E$68,IF(D403&lt;=318.1,(D403-'[2]Stages'!$C$69)*'[2]Stages'!$H$70+'[2]Stages'!$E$69,IF(D403&lt;=328.3,(D403-'[2]Stages'!$C$70)*'[2]Stages'!$H$71+'[2]Stages'!$E$70,IF(D403&lt;=345.3,(D403-'[2]Stages'!$C$71)*'[2]Stages'!$H$72+'[2]Stages'!$E$71,IF(D403&lt;=359.2,(D403-'[2]Stages'!$C$72)*'[2]Stages'!$H$73+'[2]Stages'!$E$72)))))))</f>
        <v>346.78167160389336</v>
      </c>
      <c r="G403" s="101" t="s">
        <v>737</v>
      </c>
      <c r="H403" s="101"/>
      <c r="I403" s="101"/>
      <c r="J403" s="101"/>
      <c r="K403" s="101"/>
      <c r="L403" s="101"/>
      <c r="M403" s="101"/>
      <c r="N403" s="101"/>
      <c r="O403" s="101"/>
      <c r="P403" s="101"/>
      <c r="Q403" s="117" t="s">
        <v>750</v>
      </c>
      <c r="R403" s="101"/>
      <c r="S403" s="101"/>
      <c r="T403" s="101"/>
      <c r="U403" s="117" t="s">
        <v>751</v>
      </c>
      <c r="V403" s="194"/>
      <c r="W403" s="105" t="s">
        <v>477</v>
      </c>
      <c r="X403" s="101"/>
      <c r="Y403" s="101"/>
      <c r="Z403" s="101"/>
      <c r="AA403" s="101"/>
      <c r="AB403" s="18">
        <v>22.4</v>
      </c>
      <c r="AC403" s="194">
        <v>22</v>
      </c>
      <c r="AD403" s="100"/>
      <c r="AE403" s="194">
        <v>22</v>
      </c>
      <c r="AF403" s="194"/>
      <c r="AG403" s="194">
        <v>22</v>
      </c>
      <c r="AH403" s="146">
        <f t="shared" si="7"/>
        <v>22.200000000000003</v>
      </c>
      <c r="AI403" s="189">
        <f t="shared" si="5"/>
        <v>12.560000000000002</v>
      </c>
      <c r="AJ403" s="189">
        <f t="shared" si="6"/>
        <v>19.129999999999995</v>
      </c>
      <c r="AK403" s="101"/>
      <c r="AL403" s="101"/>
      <c r="AM403" s="101"/>
      <c r="AN403" s="101"/>
      <c r="AO403" s="100"/>
      <c r="AP403" s="101"/>
      <c r="AQ403" s="100"/>
      <c r="AR403" s="100"/>
      <c r="AS403" s="100">
        <v>2008</v>
      </c>
      <c r="AT403" s="101"/>
      <c r="AU403" s="101"/>
      <c r="AV403" s="101"/>
      <c r="AW403" s="101" t="s">
        <v>740</v>
      </c>
      <c r="AX403" s="190">
        <v>349.48192771084337</v>
      </c>
      <c r="AY403" s="190">
        <v>19.52</v>
      </c>
      <c r="AZ403" s="118"/>
      <c r="BA403" s="108"/>
      <c r="BB403" s="108"/>
      <c r="BC403" s="109"/>
      <c r="BD403" s="101"/>
      <c r="BF403" s="115"/>
      <c r="BG403" s="115"/>
      <c r="BI403" s="115"/>
      <c r="BJ403" s="101"/>
      <c r="BK403" s="112"/>
      <c r="BL403" s="113"/>
      <c r="BM403" s="113"/>
      <c r="BN403" s="113"/>
      <c r="BO403" s="113"/>
      <c r="BP403" s="101"/>
      <c r="BQ403" s="101"/>
      <c r="BR403" s="101"/>
    </row>
    <row r="404" spans="1:70" s="114" customFormat="1" ht="12" customHeight="1">
      <c r="A404" s="99"/>
      <c r="B404" s="100"/>
      <c r="C404" s="117"/>
      <c r="D404" s="124">
        <v>345.55847953216374</v>
      </c>
      <c r="E404" s="103" t="s">
        <v>276</v>
      </c>
      <c r="F404" s="64">
        <f>IF(D404&lt;=303.4,(D404-'[2]Stages'!$C$66)*'[2]Stages'!$H$67+'[2]Stages'!$E$66,IF(D404&lt;=307.2,(D404-'[2]Stages'!$C$67)*'[2]Stages'!$H$68+'[2]Stages'!$E$67,IF(D404&lt;=311.7,(D404-'[2]Stages'!$C$68)*'[2]Stages'!$H$69+'[2]Stages'!$E$68,IF(D404&lt;=318.1,(D404-'[2]Stages'!$C$69)*'[2]Stages'!$H$70+'[2]Stages'!$E$69,IF(D404&lt;=328.3,(D404-'[2]Stages'!$C$70)*'[2]Stages'!$H$71+'[2]Stages'!$E$70,IF(D404&lt;=345.3,(D404-'[2]Stages'!$C$71)*'[2]Stages'!$H$72+'[2]Stages'!$E$71,IF(D404&lt;=359.2,(D404-'[2]Stages'!$C$72)*'[2]Stages'!$H$73+'[2]Stages'!$E$72)))))))</f>
        <v>346.9570528840086</v>
      </c>
      <c r="G404" s="101" t="s">
        <v>737</v>
      </c>
      <c r="H404" s="101"/>
      <c r="I404" s="101"/>
      <c r="J404" s="101"/>
      <c r="K404" s="101"/>
      <c r="L404" s="101"/>
      <c r="M404" s="101"/>
      <c r="N404" s="101"/>
      <c r="O404" s="101"/>
      <c r="P404" s="101"/>
      <c r="Q404" s="117" t="s">
        <v>207</v>
      </c>
      <c r="R404" s="101"/>
      <c r="S404" s="101"/>
      <c r="T404" s="101"/>
      <c r="U404" s="117" t="s">
        <v>747</v>
      </c>
      <c r="V404" s="194"/>
      <c r="W404" s="105" t="s">
        <v>477</v>
      </c>
      <c r="X404" s="101"/>
      <c r="Y404" s="101"/>
      <c r="Z404" s="101"/>
      <c r="AA404" s="101"/>
      <c r="AB404" s="18">
        <v>22.4</v>
      </c>
      <c r="AC404" s="194">
        <v>20.736666666666665</v>
      </c>
      <c r="AD404" s="100"/>
      <c r="AE404" s="194">
        <v>20.736666666666665</v>
      </c>
      <c r="AF404" s="194"/>
      <c r="AG404" s="194">
        <v>20.736666666666665</v>
      </c>
      <c r="AH404" s="146">
        <f t="shared" si="7"/>
        <v>20.936666666666667</v>
      </c>
      <c r="AI404" s="189">
        <f t="shared" si="5"/>
        <v>18.093400000000003</v>
      </c>
      <c r="AJ404" s="189">
        <f t="shared" si="6"/>
        <v>24.66340000000001</v>
      </c>
      <c r="AK404" s="101"/>
      <c r="AL404" s="101"/>
      <c r="AM404" s="101"/>
      <c r="AN404" s="101"/>
      <c r="AO404" s="100"/>
      <c r="AP404" s="101"/>
      <c r="AQ404" s="100"/>
      <c r="AR404" s="100"/>
      <c r="AS404" s="100">
        <v>2008</v>
      </c>
      <c r="AT404" s="101"/>
      <c r="AU404" s="101"/>
      <c r="AV404" s="101"/>
      <c r="AW404" s="101" t="s">
        <v>740</v>
      </c>
      <c r="AX404" s="190">
        <v>349.5</v>
      </c>
      <c r="AY404" s="195">
        <v>21.39</v>
      </c>
      <c r="AZ404" s="196"/>
      <c r="BA404" s="108"/>
      <c r="BB404" s="108"/>
      <c r="BC404" s="109"/>
      <c r="BD404" s="101"/>
      <c r="BF404" s="115"/>
      <c r="BG404" s="115"/>
      <c r="BI404" s="115"/>
      <c r="BJ404" s="101"/>
      <c r="BK404" s="112"/>
      <c r="BL404" s="113"/>
      <c r="BM404" s="113"/>
      <c r="BN404" s="113"/>
      <c r="BO404" s="113"/>
      <c r="BP404" s="101"/>
      <c r="BQ404" s="101"/>
      <c r="BR404" s="101"/>
    </row>
    <row r="405" spans="1:70" s="114" customFormat="1" ht="12" customHeight="1">
      <c r="A405" s="99"/>
      <c r="B405" s="100"/>
      <c r="C405" s="117"/>
      <c r="D405" s="124">
        <v>345.5940594059406</v>
      </c>
      <c r="E405" s="103" t="s">
        <v>276</v>
      </c>
      <c r="F405" s="64">
        <f>IF(D405&lt;=303.4,(D405-'[2]Stages'!$C$66)*'[2]Stages'!$H$67+'[2]Stages'!$E$66,IF(D405&lt;=307.2,(D405-'[2]Stages'!$C$67)*'[2]Stages'!$H$68+'[2]Stages'!$E$67,IF(D405&lt;=311.7,(D405-'[2]Stages'!$C$68)*'[2]Stages'!$H$69+'[2]Stages'!$E$68,IF(D405&lt;=318.1,(D405-'[2]Stages'!$C$69)*'[2]Stages'!$H$70+'[2]Stages'!$E$69,IF(D405&lt;=328.3,(D405-'[2]Stages'!$C$70)*'[2]Stages'!$H$71+'[2]Stages'!$E$70,IF(D405&lt;=345.3,(D405-'[2]Stages'!$C$71)*'[2]Stages'!$H$72+'[2]Stages'!$E$71,IF(D405&lt;=359.2,(D405-'[2]Stages'!$C$72)*'[2]Stages'!$H$73+'[2]Stages'!$E$72)))))))</f>
        <v>346.9883068594629</v>
      </c>
      <c r="G405" s="101" t="s">
        <v>737</v>
      </c>
      <c r="H405" s="101"/>
      <c r="I405" s="101"/>
      <c r="J405" s="101"/>
      <c r="K405" s="101"/>
      <c r="L405" s="101"/>
      <c r="M405" s="101"/>
      <c r="N405" s="101"/>
      <c r="O405" s="101"/>
      <c r="P405" s="101"/>
      <c r="Q405" s="117" t="s">
        <v>748</v>
      </c>
      <c r="R405" s="101"/>
      <c r="S405" s="101"/>
      <c r="T405" s="101"/>
      <c r="U405" s="117" t="s">
        <v>749</v>
      </c>
      <c r="V405" s="188"/>
      <c r="W405" s="105" t="s">
        <v>477</v>
      </c>
      <c r="X405" s="101"/>
      <c r="Y405" s="101"/>
      <c r="Z405" s="101"/>
      <c r="AA405" s="101"/>
      <c r="AB405" s="18">
        <v>22.4</v>
      </c>
      <c r="AC405" s="188">
        <v>19.725</v>
      </c>
      <c r="AD405" s="100"/>
      <c r="AE405" s="188">
        <v>19.725</v>
      </c>
      <c r="AF405" s="188"/>
      <c r="AG405" s="188">
        <v>19.725</v>
      </c>
      <c r="AH405" s="146">
        <f t="shared" si="7"/>
        <v>19.925000000000004</v>
      </c>
      <c r="AI405" s="189">
        <f t="shared" si="5"/>
        <v>22.52449999999999</v>
      </c>
      <c r="AJ405" s="189">
        <f t="shared" si="6"/>
        <v>29.094499999999996</v>
      </c>
      <c r="AK405" s="101"/>
      <c r="AL405" s="101"/>
      <c r="AM405" s="101"/>
      <c r="AN405" s="101"/>
      <c r="AO405" s="100"/>
      <c r="AP405" s="101"/>
      <c r="AQ405" s="100"/>
      <c r="AR405" s="100"/>
      <c r="AS405" s="100">
        <v>2008</v>
      </c>
      <c r="AT405" s="101"/>
      <c r="AU405" s="101"/>
      <c r="AV405" s="101"/>
      <c r="AW405" s="101" t="s">
        <v>740</v>
      </c>
      <c r="AX405" s="193">
        <v>349.51076923076926</v>
      </c>
      <c r="AY405" s="195">
        <v>20.05</v>
      </c>
      <c r="AZ405" s="196"/>
      <c r="BA405" s="108"/>
      <c r="BB405" s="108"/>
      <c r="BC405" s="109"/>
      <c r="BD405" s="101"/>
      <c r="BF405" s="115"/>
      <c r="BG405" s="115"/>
      <c r="BI405" s="115"/>
      <c r="BJ405" s="101"/>
      <c r="BK405" s="112"/>
      <c r="BL405" s="113"/>
      <c r="BM405" s="113"/>
      <c r="BN405" s="113"/>
      <c r="BO405" s="113"/>
      <c r="BP405" s="101"/>
      <c r="BQ405" s="101"/>
      <c r="BR405" s="101"/>
    </row>
    <row r="406" spans="1:70" s="114" customFormat="1" ht="12" customHeight="1">
      <c r="A406" s="99"/>
      <c r="B406" s="100"/>
      <c r="C406" s="117"/>
      <c r="D406" s="124">
        <v>345.6385542168675</v>
      </c>
      <c r="E406" s="103" t="s">
        <v>276</v>
      </c>
      <c r="F406" s="64">
        <f>IF(D406&lt;=303.4,(D406-'[2]Stages'!$C$66)*'[2]Stages'!$H$67+'[2]Stages'!$E$66,IF(D406&lt;=307.2,(D406-'[2]Stages'!$C$67)*'[2]Stages'!$H$68+'[2]Stages'!$E$67,IF(D406&lt;=311.7,(D406-'[2]Stages'!$C$68)*'[2]Stages'!$H$69+'[2]Stages'!$E$68,IF(D406&lt;=318.1,(D406-'[2]Stages'!$C$69)*'[2]Stages'!$H$70+'[2]Stages'!$E$69,IF(D406&lt;=328.3,(D406-'[2]Stages'!$C$70)*'[2]Stages'!$H$71+'[2]Stages'!$E$70,IF(D406&lt;=345.3,(D406-'[2]Stages'!$C$71)*'[2]Stages'!$H$72+'[2]Stages'!$E$71,IF(D406&lt;=359.2,(D406-'[2]Stages'!$C$72)*'[2]Stages'!$H$73+'[2]Stages'!$E$72)))))))</f>
        <v>347.02739186963686</v>
      </c>
      <c r="G406" s="101" t="s">
        <v>737</v>
      </c>
      <c r="H406" s="101"/>
      <c r="I406" s="101"/>
      <c r="J406" s="101"/>
      <c r="K406" s="101"/>
      <c r="L406" s="101"/>
      <c r="M406" s="101"/>
      <c r="N406" s="101"/>
      <c r="O406" s="101"/>
      <c r="P406" s="101"/>
      <c r="Q406" s="117" t="s">
        <v>741</v>
      </c>
      <c r="R406" s="101"/>
      <c r="S406" s="101"/>
      <c r="T406" s="101"/>
      <c r="U406" s="117" t="s">
        <v>742</v>
      </c>
      <c r="V406" s="194"/>
      <c r="W406" s="105" t="s">
        <v>477</v>
      </c>
      <c r="X406" s="101"/>
      <c r="Y406" s="101"/>
      <c r="Z406" s="101"/>
      <c r="AA406" s="101"/>
      <c r="AB406" s="18">
        <v>22.4</v>
      </c>
      <c r="AC406" s="194">
        <v>19.613333333333337</v>
      </c>
      <c r="AD406" s="100"/>
      <c r="AE406" s="194">
        <v>19.613333333333337</v>
      </c>
      <c r="AF406" s="194"/>
      <c r="AG406" s="194">
        <v>19.613333333333337</v>
      </c>
      <c r="AH406" s="146">
        <f t="shared" si="7"/>
        <v>19.81333333333334</v>
      </c>
      <c r="AI406" s="189">
        <f aca="true" t="shared" si="8" ref="AI406:AI469">113.3-4.38*(AE406-(-1))</f>
        <v>23.013599999999983</v>
      </c>
      <c r="AJ406" s="189">
        <f aca="true" t="shared" si="9" ref="AJ406:AJ469">113.3-4.38*(AE406-1.5-(-1))</f>
        <v>29.58359999999999</v>
      </c>
      <c r="AK406" s="101"/>
      <c r="AL406" s="101"/>
      <c r="AM406" s="101"/>
      <c r="AN406" s="101"/>
      <c r="AO406" s="100"/>
      <c r="AP406" s="101"/>
      <c r="AQ406" s="100"/>
      <c r="AR406" s="100"/>
      <c r="AS406" s="100">
        <v>2008</v>
      </c>
      <c r="AT406" s="101"/>
      <c r="AU406" s="101"/>
      <c r="AV406" s="101"/>
      <c r="AW406" s="101" t="s">
        <v>740</v>
      </c>
      <c r="AX406" s="193">
        <v>349.6569230769231</v>
      </c>
      <c r="AY406" s="195">
        <v>20.393333333333334</v>
      </c>
      <c r="AZ406" s="196"/>
      <c r="BA406" s="108"/>
      <c r="BB406" s="108"/>
      <c r="BC406" s="109"/>
      <c r="BD406" s="101"/>
      <c r="BF406" s="115"/>
      <c r="BG406" s="115"/>
      <c r="BI406" s="115"/>
      <c r="BJ406" s="101"/>
      <c r="BK406" s="112"/>
      <c r="BL406" s="113"/>
      <c r="BM406" s="113"/>
      <c r="BN406" s="113"/>
      <c r="BO406" s="113"/>
      <c r="BP406" s="101"/>
      <c r="BQ406" s="101"/>
      <c r="BR406" s="101"/>
    </row>
    <row r="407" spans="1:70" s="114" customFormat="1" ht="12" customHeight="1">
      <c r="A407" s="99"/>
      <c r="B407" s="100"/>
      <c r="C407" s="117"/>
      <c r="D407" s="124">
        <v>345.7352941176471</v>
      </c>
      <c r="E407" s="103" t="s">
        <v>276</v>
      </c>
      <c r="F407" s="64">
        <f>IF(D407&lt;=303.4,(D407-'[2]Stages'!$C$66)*'[2]Stages'!$H$67+'[2]Stages'!$E$66,IF(D407&lt;=307.2,(D407-'[2]Stages'!$C$67)*'[2]Stages'!$H$68+'[2]Stages'!$E$67,IF(D407&lt;=311.7,(D407-'[2]Stages'!$C$68)*'[2]Stages'!$H$69+'[2]Stages'!$E$68,IF(D407&lt;=318.1,(D407-'[2]Stages'!$C$69)*'[2]Stages'!$H$70+'[2]Stages'!$E$69,IF(D407&lt;=328.3,(D407-'[2]Stages'!$C$70)*'[2]Stages'!$H$71+'[2]Stages'!$E$70,IF(D407&lt;=345.3,(D407-'[2]Stages'!$C$71)*'[2]Stages'!$H$72+'[2]Stages'!$E$71,IF(D407&lt;=359.2,(D407-'[2]Stages'!$C$72)*'[2]Stages'!$H$73+'[2]Stages'!$E$72)))))))</f>
        <v>347.11236986881084</v>
      </c>
      <c r="G407" s="101" t="s">
        <v>737</v>
      </c>
      <c r="H407" s="101"/>
      <c r="I407" s="101"/>
      <c r="J407" s="101"/>
      <c r="K407" s="101"/>
      <c r="L407" s="101"/>
      <c r="M407" s="101"/>
      <c r="N407" s="101"/>
      <c r="O407" s="101"/>
      <c r="P407" s="101"/>
      <c r="Q407" s="117" t="s">
        <v>741</v>
      </c>
      <c r="R407" s="101"/>
      <c r="S407" s="101"/>
      <c r="T407" s="101"/>
      <c r="U407" s="117" t="s">
        <v>746</v>
      </c>
      <c r="V407" s="198"/>
      <c r="W407" s="105" t="s">
        <v>477</v>
      </c>
      <c r="X407" s="101"/>
      <c r="Y407" s="101"/>
      <c r="Z407" s="101"/>
      <c r="AA407" s="101"/>
      <c r="AB407" s="18">
        <v>22.4</v>
      </c>
      <c r="AC407" s="198">
        <v>19.676666666666666</v>
      </c>
      <c r="AD407" s="100"/>
      <c r="AE407" s="198">
        <v>19.676666666666666</v>
      </c>
      <c r="AF407" s="198"/>
      <c r="AG407" s="198">
        <v>19.676666666666666</v>
      </c>
      <c r="AH407" s="146">
        <f aca="true" t="shared" si="10" ref="AH407:AH470">AG407+(22.6-AB407)</f>
        <v>19.87666666666667</v>
      </c>
      <c r="AI407" s="189">
        <f t="shared" si="8"/>
        <v>22.736199999999997</v>
      </c>
      <c r="AJ407" s="189">
        <f t="shared" si="9"/>
        <v>29.306200000000004</v>
      </c>
      <c r="AK407" s="101"/>
      <c r="AL407" s="101"/>
      <c r="AM407" s="101"/>
      <c r="AN407" s="101"/>
      <c r="AO407" s="100"/>
      <c r="AP407" s="101"/>
      <c r="AQ407" s="100"/>
      <c r="AR407" s="100"/>
      <c r="AS407" s="100">
        <v>2008</v>
      </c>
      <c r="AT407" s="101"/>
      <c r="AU407" s="101"/>
      <c r="AV407" s="101"/>
      <c r="AW407" s="101" t="s">
        <v>740</v>
      </c>
      <c r="AX407" s="193">
        <v>349.7146153846154</v>
      </c>
      <c r="AY407" s="195">
        <v>20.115</v>
      </c>
      <c r="AZ407" s="196"/>
      <c r="BA407" s="108"/>
      <c r="BB407" s="108"/>
      <c r="BC407" s="109"/>
      <c r="BD407" s="101"/>
      <c r="BF407" s="115"/>
      <c r="BG407" s="115"/>
      <c r="BI407" s="115"/>
      <c r="BJ407" s="101"/>
      <c r="BK407" s="112"/>
      <c r="BL407" s="113"/>
      <c r="BM407" s="113"/>
      <c r="BN407" s="113"/>
      <c r="BO407" s="113"/>
      <c r="BP407" s="101"/>
      <c r="BQ407" s="101"/>
      <c r="BR407" s="101"/>
    </row>
    <row r="408" spans="1:70" s="114" customFormat="1" ht="12" customHeight="1">
      <c r="A408" s="99"/>
      <c r="B408" s="100"/>
      <c r="C408" s="117"/>
      <c r="D408" s="124">
        <v>345.8058823529412</v>
      </c>
      <c r="E408" s="103" t="s">
        <v>276</v>
      </c>
      <c r="F408" s="64">
        <f>IF(D408&lt;=303.4,(D408-'[2]Stages'!$C$66)*'[2]Stages'!$H$67+'[2]Stages'!$E$66,IF(D408&lt;=307.2,(D408-'[2]Stages'!$C$67)*'[2]Stages'!$H$68+'[2]Stages'!$E$67,IF(D408&lt;=311.7,(D408-'[2]Stages'!$C$68)*'[2]Stages'!$H$69+'[2]Stages'!$E$68,IF(D408&lt;=318.1,(D408-'[2]Stages'!$C$69)*'[2]Stages'!$H$70+'[2]Stages'!$E$69,IF(D408&lt;=328.3,(D408-'[2]Stages'!$C$70)*'[2]Stages'!$H$71+'[2]Stages'!$E$70,IF(D408&lt;=345.3,(D408-'[2]Stages'!$C$71)*'[2]Stages'!$H$72+'[2]Stages'!$E$71,IF(D408&lt;=359.2,(D408-'[2]Stages'!$C$72)*'[2]Stages'!$H$73+'[2]Stages'!$E$72)))))))</f>
        <v>347.17437579348285</v>
      </c>
      <c r="G408" s="101" t="s">
        <v>737</v>
      </c>
      <c r="H408" s="101"/>
      <c r="I408" s="101"/>
      <c r="J408" s="101"/>
      <c r="K408" s="101"/>
      <c r="L408" s="101"/>
      <c r="M408" s="101"/>
      <c r="N408" s="101"/>
      <c r="O408" s="101"/>
      <c r="P408" s="101"/>
      <c r="Q408" s="117" t="s">
        <v>750</v>
      </c>
      <c r="R408" s="101"/>
      <c r="S408" s="101"/>
      <c r="T408" s="101"/>
      <c r="U408" s="117" t="s">
        <v>751</v>
      </c>
      <c r="V408" s="194"/>
      <c r="W408" s="105" t="s">
        <v>477</v>
      </c>
      <c r="X408" s="101"/>
      <c r="Y408" s="101"/>
      <c r="Z408" s="101"/>
      <c r="AA408" s="101"/>
      <c r="AB408" s="18">
        <v>22.4</v>
      </c>
      <c r="AC408" s="194">
        <v>20.5</v>
      </c>
      <c r="AD408" s="100"/>
      <c r="AE408" s="194">
        <v>20.5</v>
      </c>
      <c r="AF408" s="194"/>
      <c r="AG408" s="194">
        <v>20.5</v>
      </c>
      <c r="AH408" s="146">
        <f t="shared" si="10"/>
        <v>20.700000000000003</v>
      </c>
      <c r="AI408" s="189">
        <f t="shared" si="8"/>
        <v>19.129999999999995</v>
      </c>
      <c r="AJ408" s="189">
        <f t="shared" si="9"/>
        <v>25.700000000000003</v>
      </c>
      <c r="AK408" s="101"/>
      <c r="AL408" s="101"/>
      <c r="AM408" s="101"/>
      <c r="AN408" s="101"/>
      <c r="AO408" s="100"/>
      <c r="AP408" s="101"/>
      <c r="AQ408" s="100"/>
      <c r="AR408" s="100"/>
      <c r="AS408" s="100">
        <v>2008</v>
      </c>
      <c r="AT408" s="101"/>
      <c r="AU408" s="101"/>
      <c r="AV408" s="101"/>
      <c r="AW408" s="101" t="s">
        <v>740</v>
      </c>
      <c r="AX408" s="190">
        <v>349.7830188679245</v>
      </c>
      <c r="AY408" s="195">
        <v>21.14666666666667</v>
      </c>
      <c r="AZ408" s="196"/>
      <c r="BA408" s="108"/>
      <c r="BB408" s="108"/>
      <c r="BC408" s="109"/>
      <c r="BD408" s="101"/>
      <c r="BF408" s="115"/>
      <c r="BG408" s="115"/>
      <c r="BI408" s="115"/>
      <c r="BJ408" s="101"/>
      <c r="BK408" s="112"/>
      <c r="BL408" s="113"/>
      <c r="BM408" s="113"/>
      <c r="BN408" s="113"/>
      <c r="BO408" s="113"/>
      <c r="BP408" s="101"/>
      <c r="BQ408" s="101"/>
      <c r="BR408" s="101"/>
    </row>
    <row r="409" spans="1:70" s="114" customFormat="1" ht="12" customHeight="1">
      <c r="A409" s="99"/>
      <c r="B409" s="100"/>
      <c r="C409" s="117"/>
      <c r="D409" s="124">
        <v>345.9795321637427</v>
      </c>
      <c r="E409" s="103" t="s">
        <v>276</v>
      </c>
      <c r="F409" s="64">
        <f>IF(D409&lt;=303.4,(D409-'[2]Stages'!$C$66)*'[2]Stages'!$H$67+'[2]Stages'!$E$66,IF(D409&lt;=307.2,(D409-'[2]Stages'!$C$67)*'[2]Stages'!$H$68+'[2]Stages'!$E$67,IF(D409&lt;=311.7,(D409-'[2]Stages'!$C$68)*'[2]Stages'!$H$69+'[2]Stages'!$E$68,IF(D409&lt;=318.1,(D409-'[2]Stages'!$C$69)*'[2]Stages'!$H$70+'[2]Stages'!$E$69,IF(D409&lt;=328.3,(D409-'[2]Stages'!$C$70)*'[2]Stages'!$H$71+'[2]Stages'!$E$70,IF(D409&lt;=345.3,(D409-'[2]Stages'!$C$71)*'[2]Stages'!$H$72+'[2]Stages'!$E$71,IF(D409&lt;=359.2,(D409-'[2]Stages'!$C$72)*'[2]Stages'!$H$73+'[2]Stages'!$E$72)))))))</f>
        <v>347.32691278556103</v>
      </c>
      <c r="G409" s="101" t="s">
        <v>737</v>
      </c>
      <c r="H409" s="101"/>
      <c r="I409" s="101"/>
      <c r="J409" s="101"/>
      <c r="K409" s="101"/>
      <c r="L409" s="101"/>
      <c r="M409" s="101"/>
      <c r="N409" s="101"/>
      <c r="O409" s="101"/>
      <c r="P409" s="101"/>
      <c r="Q409" s="117" t="s">
        <v>207</v>
      </c>
      <c r="R409" s="101"/>
      <c r="S409" s="101"/>
      <c r="T409" s="101"/>
      <c r="U409" s="117" t="s">
        <v>747</v>
      </c>
      <c r="V409" s="194"/>
      <c r="W409" s="105" t="s">
        <v>477</v>
      </c>
      <c r="X409" s="101"/>
      <c r="Y409" s="101"/>
      <c r="Z409" s="101"/>
      <c r="AA409" s="101"/>
      <c r="AB409" s="18">
        <v>22.4</v>
      </c>
      <c r="AC409" s="194">
        <v>20.65</v>
      </c>
      <c r="AD409" s="100"/>
      <c r="AE409" s="194">
        <v>20.65</v>
      </c>
      <c r="AF409" s="194"/>
      <c r="AG409" s="194">
        <v>20.65</v>
      </c>
      <c r="AH409" s="146">
        <f t="shared" si="10"/>
        <v>20.85</v>
      </c>
      <c r="AI409" s="189">
        <f t="shared" si="8"/>
        <v>18.473</v>
      </c>
      <c r="AJ409" s="189">
        <f t="shared" si="9"/>
        <v>25.043000000000006</v>
      </c>
      <c r="AK409" s="101"/>
      <c r="AL409" s="101"/>
      <c r="AM409" s="101"/>
      <c r="AN409" s="101"/>
      <c r="AO409" s="100"/>
      <c r="AP409" s="101"/>
      <c r="AQ409" s="100"/>
      <c r="AR409" s="100"/>
      <c r="AS409" s="100">
        <v>2008</v>
      </c>
      <c r="AT409" s="101"/>
      <c r="AU409" s="101"/>
      <c r="AV409" s="101"/>
      <c r="AW409" s="101" t="s">
        <v>740</v>
      </c>
      <c r="AX409" s="193">
        <v>349.7838461538461</v>
      </c>
      <c r="AY409" s="195">
        <v>19.35333333333333</v>
      </c>
      <c r="AZ409" s="196"/>
      <c r="BA409" s="108"/>
      <c r="BB409" s="108"/>
      <c r="BC409" s="109"/>
      <c r="BD409" s="101"/>
      <c r="BF409" s="115"/>
      <c r="BG409" s="115"/>
      <c r="BI409" s="115"/>
      <c r="BJ409" s="101"/>
      <c r="BK409" s="112"/>
      <c r="BL409" s="113"/>
      <c r="BM409" s="113"/>
      <c r="BN409" s="113"/>
      <c r="BO409" s="113"/>
      <c r="BP409" s="101"/>
      <c r="BQ409" s="101"/>
      <c r="BR409" s="101"/>
    </row>
    <row r="410" spans="1:70" s="114" customFormat="1" ht="12" customHeight="1">
      <c r="A410" s="99"/>
      <c r="B410" s="100"/>
      <c r="C410" s="117"/>
      <c r="D410" s="124">
        <v>345.990099009901</v>
      </c>
      <c r="E410" s="103" t="s">
        <v>276</v>
      </c>
      <c r="F410" s="64">
        <f>IF(D410&lt;=303.4,(D410-'[2]Stages'!$C$66)*'[2]Stages'!$H$67+'[2]Stages'!$E$66,IF(D410&lt;=307.2,(D410-'[2]Stages'!$C$67)*'[2]Stages'!$H$68+'[2]Stages'!$E$67,IF(D410&lt;=311.7,(D410-'[2]Stages'!$C$68)*'[2]Stages'!$H$69+'[2]Stages'!$E$68,IF(D410&lt;=318.1,(D410-'[2]Stages'!$C$69)*'[2]Stages'!$H$70+'[2]Stages'!$E$69,IF(D410&lt;=328.3,(D410-'[2]Stages'!$C$70)*'[2]Stages'!$H$71+'[2]Stages'!$E$70,IF(D410&lt;=345.3,(D410-'[2]Stages'!$C$71)*'[2]Stages'!$H$72+'[2]Stages'!$E$71,IF(D410&lt;=359.2,(D410-'[2]Stages'!$C$72)*'[2]Stages'!$H$73+'[2]Stages'!$E$72)))))))</f>
        <v>347.33619488567564</v>
      </c>
      <c r="G410" s="101" t="s">
        <v>737</v>
      </c>
      <c r="H410" s="101"/>
      <c r="I410" s="101"/>
      <c r="J410" s="101"/>
      <c r="K410" s="101"/>
      <c r="L410" s="101"/>
      <c r="M410" s="101"/>
      <c r="N410" s="101"/>
      <c r="O410" s="101"/>
      <c r="P410" s="101"/>
      <c r="Q410" s="117" t="s">
        <v>748</v>
      </c>
      <c r="R410" s="101"/>
      <c r="S410" s="101"/>
      <c r="T410" s="101"/>
      <c r="U410" s="117" t="s">
        <v>749</v>
      </c>
      <c r="V410" s="188"/>
      <c r="W410" s="105" t="s">
        <v>477</v>
      </c>
      <c r="X410" s="101"/>
      <c r="Y410" s="101"/>
      <c r="Z410" s="101"/>
      <c r="AA410" s="101"/>
      <c r="AB410" s="18">
        <v>22.4</v>
      </c>
      <c r="AC410" s="188">
        <v>20.076666666666668</v>
      </c>
      <c r="AD410" s="100"/>
      <c r="AE410" s="188">
        <v>20.076666666666668</v>
      </c>
      <c r="AF410" s="188"/>
      <c r="AG410" s="188">
        <v>20.076666666666668</v>
      </c>
      <c r="AH410" s="146">
        <f t="shared" si="10"/>
        <v>20.27666666666667</v>
      </c>
      <c r="AI410" s="189">
        <f t="shared" si="8"/>
        <v>20.984199999999987</v>
      </c>
      <c r="AJ410" s="189">
        <f t="shared" si="9"/>
        <v>27.554199999999994</v>
      </c>
      <c r="AK410" s="101"/>
      <c r="AL410" s="101"/>
      <c r="AM410" s="101"/>
      <c r="AN410" s="101"/>
      <c r="AO410" s="100"/>
      <c r="AP410" s="101"/>
      <c r="AQ410" s="100"/>
      <c r="AR410" s="100"/>
      <c r="AS410" s="100">
        <v>2008</v>
      </c>
      <c r="AT410" s="101"/>
      <c r="AU410" s="101"/>
      <c r="AV410" s="101"/>
      <c r="AW410" s="101" t="s">
        <v>740</v>
      </c>
      <c r="AX410" s="190">
        <v>349.79881656804736</v>
      </c>
      <c r="AY410" s="195">
        <v>21.04</v>
      </c>
      <c r="AZ410" s="196"/>
      <c r="BA410" s="108"/>
      <c r="BB410" s="108"/>
      <c r="BC410" s="109"/>
      <c r="BD410" s="101"/>
      <c r="BE410" s="101"/>
      <c r="BF410" s="108"/>
      <c r="BG410" s="108"/>
      <c r="BH410" s="101"/>
      <c r="BI410" s="108"/>
      <c r="BJ410" s="101"/>
      <c r="BK410" s="112"/>
      <c r="BL410" s="113"/>
      <c r="BM410" s="113"/>
      <c r="BN410" s="113"/>
      <c r="BO410" s="113"/>
      <c r="BP410" s="101"/>
      <c r="BQ410" s="101"/>
      <c r="BR410" s="101"/>
    </row>
    <row r="411" spans="1:70" s="114" customFormat="1" ht="12" customHeight="1">
      <c r="A411" s="99"/>
      <c r="B411" s="100"/>
      <c r="C411" s="117"/>
      <c r="D411" s="124">
        <v>345.99411764705883</v>
      </c>
      <c r="E411" s="103" t="s">
        <v>276</v>
      </c>
      <c r="F411" s="64">
        <f>IF(D411&lt;=303.4,(D411-'[2]Stages'!$C$66)*'[2]Stages'!$H$67+'[2]Stages'!$E$66,IF(D411&lt;=307.2,(D411-'[2]Stages'!$C$67)*'[2]Stages'!$H$68+'[2]Stages'!$E$67,IF(D411&lt;=311.7,(D411-'[2]Stages'!$C$68)*'[2]Stages'!$H$69+'[2]Stages'!$E$68,IF(D411&lt;=318.1,(D411-'[2]Stages'!$C$69)*'[2]Stages'!$H$70+'[2]Stages'!$E$69,IF(D411&lt;=328.3,(D411-'[2]Stages'!$C$70)*'[2]Stages'!$H$71+'[2]Stages'!$E$70,IF(D411&lt;=345.3,(D411-'[2]Stages'!$C$71)*'[2]Stages'!$H$72+'[2]Stages'!$E$71,IF(D411&lt;=359.2,(D411-'[2]Stages'!$C$72)*'[2]Stages'!$H$73+'[2]Stages'!$E$72)))))))</f>
        <v>347.3397249259416</v>
      </c>
      <c r="G411" s="101" t="s">
        <v>737</v>
      </c>
      <c r="H411" s="101"/>
      <c r="I411" s="101"/>
      <c r="J411" s="101"/>
      <c r="K411" s="101"/>
      <c r="L411" s="101"/>
      <c r="M411" s="101"/>
      <c r="N411" s="101"/>
      <c r="O411" s="101"/>
      <c r="P411" s="101"/>
      <c r="Q411" s="117" t="s">
        <v>750</v>
      </c>
      <c r="R411" s="101"/>
      <c r="S411" s="101"/>
      <c r="T411" s="101"/>
      <c r="U411" s="117" t="s">
        <v>751</v>
      </c>
      <c r="V411" s="194"/>
      <c r="W411" s="105" t="s">
        <v>477</v>
      </c>
      <c r="X411" s="101"/>
      <c r="Y411" s="101"/>
      <c r="Z411" s="101"/>
      <c r="AA411" s="101"/>
      <c r="AB411" s="18">
        <v>22.4</v>
      </c>
      <c r="AC411" s="194">
        <v>21.2</v>
      </c>
      <c r="AD411" s="100"/>
      <c r="AE411" s="194">
        <v>21.2</v>
      </c>
      <c r="AF411" s="194"/>
      <c r="AG411" s="194">
        <v>21.2</v>
      </c>
      <c r="AH411" s="146">
        <f t="shared" si="10"/>
        <v>21.400000000000002</v>
      </c>
      <c r="AI411" s="189">
        <f t="shared" si="8"/>
        <v>16.064000000000007</v>
      </c>
      <c r="AJ411" s="189">
        <f t="shared" si="9"/>
        <v>22.634</v>
      </c>
      <c r="AK411" s="101"/>
      <c r="AL411" s="101"/>
      <c r="AM411" s="101"/>
      <c r="AN411" s="101"/>
      <c r="AO411" s="100"/>
      <c r="AP411" s="101"/>
      <c r="AQ411" s="100"/>
      <c r="AR411" s="100"/>
      <c r="AS411" s="100">
        <v>2008</v>
      </c>
      <c r="AT411" s="101"/>
      <c r="AU411" s="101"/>
      <c r="AV411" s="101"/>
      <c r="AW411" s="101" t="s">
        <v>740</v>
      </c>
      <c r="AX411" s="193">
        <v>349.91153846153844</v>
      </c>
      <c r="AY411" s="195">
        <v>19.23333333333333</v>
      </c>
      <c r="AZ411" s="196"/>
      <c r="BA411" s="108"/>
      <c r="BB411" s="108"/>
      <c r="BC411" s="109"/>
      <c r="BD411" s="101"/>
      <c r="BE411" s="155"/>
      <c r="BF411" s="156"/>
      <c r="BG411" s="156"/>
      <c r="BH411" s="155"/>
      <c r="BI411" s="156"/>
      <c r="BJ411" s="101"/>
      <c r="BK411" s="112"/>
      <c r="BL411" s="113"/>
      <c r="BM411" s="113"/>
      <c r="BN411" s="113"/>
      <c r="BO411" s="113"/>
      <c r="BP411" s="101"/>
      <c r="BQ411" s="101"/>
      <c r="BR411" s="101"/>
    </row>
    <row r="412" spans="1:70" s="114" customFormat="1" ht="12" customHeight="1">
      <c r="A412" s="99"/>
      <c r="B412" s="100"/>
      <c r="C412" s="117"/>
      <c r="D412" s="124">
        <v>346</v>
      </c>
      <c r="E412" s="103" t="s">
        <v>276</v>
      </c>
      <c r="F412" s="64">
        <f>IF(D412&lt;=303.4,(D412-'[2]Stages'!$C$66)*'[2]Stages'!$H$67+'[2]Stages'!$E$66,IF(D412&lt;=307.2,(D412-'[2]Stages'!$C$67)*'[2]Stages'!$H$68+'[2]Stages'!$E$67,IF(D412&lt;=311.7,(D412-'[2]Stages'!$C$68)*'[2]Stages'!$H$69+'[2]Stages'!$E$68,IF(D412&lt;=318.1,(D412-'[2]Stages'!$C$69)*'[2]Stages'!$H$70+'[2]Stages'!$E$69,IF(D412&lt;=328.3,(D412-'[2]Stages'!$C$70)*'[2]Stages'!$H$71+'[2]Stages'!$E$70,IF(D412&lt;=345.3,(D412-'[2]Stages'!$C$71)*'[2]Stages'!$H$72+'[2]Stages'!$E$71,IF(D412&lt;=359.2,(D412-'[2]Stages'!$C$72)*'[2]Stages'!$H$73+'[2]Stages'!$E$72)))))))</f>
        <v>347.34489208633096</v>
      </c>
      <c r="G412" s="101" t="s">
        <v>737</v>
      </c>
      <c r="H412" s="101"/>
      <c r="I412" s="101"/>
      <c r="J412" s="101"/>
      <c r="K412" s="101"/>
      <c r="L412" s="101"/>
      <c r="M412" s="101"/>
      <c r="N412" s="101"/>
      <c r="O412" s="101"/>
      <c r="P412" s="101"/>
      <c r="Q412" s="117" t="s">
        <v>741</v>
      </c>
      <c r="R412" s="101"/>
      <c r="S412" s="101"/>
      <c r="T412" s="101"/>
      <c r="U412" s="117" t="s">
        <v>742</v>
      </c>
      <c r="V412" s="194"/>
      <c r="W412" s="105" t="s">
        <v>477</v>
      </c>
      <c r="X412" s="101"/>
      <c r="Y412" s="101"/>
      <c r="Z412" s="101"/>
      <c r="AA412" s="101"/>
      <c r="AB412" s="18">
        <v>22.4</v>
      </c>
      <c r="AC412" s="194">
        <v>19.84</v>
      </c>
      <c r="AD412" s="100"/>
      <c r="AE412" s="194">
        <v>19.84</v>
      </c>
      <c r="AF412" s="194"/>
      <c r="AG412" s="194">
        <v>19.84</v>
      </c>
      <c r="AH412" s="146">
        <f t="shared" si="10"/>
        <v>20.040000000000003</v>
      </c>
      <c r="AI412" s="189">
        <f t="shared" si="8"/>
        <v>22.020799999999994</v>
      </c>
      <c r="AJ412" s="189">
        <f t="shared" si="9"/>
        <v>28.5908</v>
      </c>
      <c r="AK412" s="101"/>
      <c r="AL412" s="101"/>
      <c r="AM412" s="101"/>
      <c r="AN412" s="101"/>
      <c r="AO412" s="100"/>
      <c r="AP412" s="101"/>
      <c r="AQ412" s="100"/>
      <c r="AR412" s="100"/>
      <c r="AS412" s="100">
        <v>2008</v>
      </c>
      <c r="AT412" s="101"/>
      <c r="AU412" s="101"/>
      <c r="AV412" s="101"/>
      <c r="AW412" s="101" t="s">
        <v>740</v>
      </c>
      <c r="AX412" s="193">
        <v>349.9623076923077</v>
      </c>
      <c r="AY412" s="195">
        <v>19.34</v>
      </c>
      <c r="AZ412" s="196">
        <v>350</v>
      </c>
      <c r="BA412" s="108">
        <f>AVERAGE(AY390:AY449)</f>
        <v>19.903408333333328</v>
      </c>
      <c r="BB412" s="108">
        <f>STDEV(AY390:AY449)</f>
        <v>0.9197417058527539</v>
      </c>
      <c r="BC412" s="109">
        <f>COUNT(AY390:AY449)</f>
        <v>60</v>
      </c>
      <c r="BD412" s="108">
        <f>2*BB412/(BC412)^0.5</f>
        <v>0.2374762873053411</v>
      </c>
      <c r="BE412" s="155"/>
      <c r="BF412" s="156"/>
      <c r="BG412" s="156"/>
      <c r="BH412" s="155"/>
      <c r="BI412" s="156"/>
      <c r="BJ412" s="101"/>
      <c r="BK412" s="112"/>
      <c r="BL412" s="113"/>
      <c r="BM412" s="113"/>
      <c r="BN412" s="113"/>
      <c r="BO412" s="113"/>
      <c r="BP412" s="101"/>
      <c r="BQ412" s="101"/>
      <c r="BR412" s="101"/>
    </row>
    <row r="413" spans="1:70" s="114" customFormat="1" ht="12" customHeight="1">
      <c r="A413" s="99"/>
      <c r="B413" s="100"/>
      <c r="C413" s="117"/>
      <c r="D413" s="124">
        <v>346.2134502923977</v>
      </c>
      <c r="E413" s="103" t="s">
        <v>276</v>
      </c>
      <c r="F413" s="64">
        <f>IF(D413&lt;=303.4,(D413-'[2]Stages'!$C$66)*'[2]Stages'!$H$67+'[2]Stages'!$E$66,IF(D413&lt;=307.2,(D413-'[2]Stages'!$C$67)*'[2]Stages'!$H$68+'[2]Stages'!$E$67,IF(D413&lt;=311.7,(D413-'[2]Stages'!$C$68)*'[2]Stages'!$H$69+'[2]Stages'!$E$68,IF(D413&lt;=318.1,(D413-'[2]Stages'!$C$69)*'[2]Stages'!$H$70+'[2]Stages'!$E$69,IF(D413&lt;=328.3,(D413-'[2]Stages'!$C$70)*'[2]Stages'!$H$71+'[2]Stages'!$E$70,IF(D413&lt;=345.3,(D413-'[2]Stages'!$C$71)*'[2]Stages'!$H$72+'[2]Stages'!$E$71,IF(D413&lt;=359.2,(D413-'[2]Stages'!$C$72)*'[2]Stages'!$H$73+'[2]Stages'!$E$72)))))))</f>
        <v>347.53239050864573</v>
      </c>
      <c r="G413" s="101" t="s">
        <v>737</v>
      </c>
      <c r="H413" s="101"/>
      <c r="I413" s="101"/>
      <c r="J413" s="101"/>
      <c r="K413" s="101"/>
      <c r="L413" s="101"/>
      <c r="M413" s="101"/>
      <c r="N413" s="101"/>
      <c r="O413" s="101"/>
      <c r="P413" s="101"/>
      <c r="Q413" s="117" t="s">
        <v>207</v>
      </c>
      <c r="R413" s="101"/>
      <c r="S413" s="101"/>
      <c r="T413" s="101"/>
      <c r="U413" s="117" t="s">
        <v>747</v>
      </c>
      <c r="V413" s="194"/>
      <c r="W413" s="105" t="s">
        <v>477</v>
      </c>
      <c r="X413" s="101"/>
      <c r="Y413" s="101"/>
      <c r="Z413" s="101"/>
      <c r="AA413" s="101"/>
      <c r="AB413" s="18">
        <v>22.4</v>
      </c>
      <c r="AC413" s="194">
        <v>20.633333333333336</v>
      </c>
      <c r="AD413" s="100"/>
      <c r="AE413" s="194">
        <v>20.633333333333336</v>
      </c>
      <c r="AF413" s="194"/>
      <c r="AG413" s="194">
        <v>20.633333333333336</v>
      </c>
      <c r="AH413" s="146">
        <f t="shared" si="10"/>
        <v>20.83333333333334</v>
      </c>
      <c r="AI413" s="189">
        <f t="shared" si="8"/>
        <v>18.545999999999992</v>
      </c>
      <c r="AJ413" s="189">
        <f t="shared" si="9"/>
        <v>25.115999999999985</v>
      </c>
      <c r="AK413" s="101"/>
      <c r="AL413" s="101"/>
      <c r="AM413" s="101"/>
      <c r="AN413" s="101"/>
      <c r="AO413" s="100"/>
      <c r="AP413" s="101"/>
      <c r="AQ413" s="100"/>
      <c r="AR413" s="100"/>
      <c r="AS413" s="100">
        <v>2008</v>
      </c>
      <c r="AT413" s="101"/>
      <c r="AU413" s="101"/>
      <c r="AV413" s="101"/>
      <c r="AW413" s="101" t="s">
        <v>740</v>
      </c>
      <c r="AX413" s="190">
        <v>349.9879518072289</v>
      </c>
      <c r="AY413" s="190">
        <v>19.9</v>
      </c>
      <c r="AZ413" s="118"/>
      <c r="BA413" s="108"/>
      <c r="BB413" s="108"/>
      <c r="BC413" s="109"/>
      <c r="BD413" s="101"/>
      <c r="BE413" s="155"/>
      <c r="BF413" s="156"/>
      <c r="BG413" s="156"/>
      <c r="BH413" s="155"/>
      <c r="BI413" s="156"/>
      <c r="BJ413" s="101"/>
      <c r="BK413" s="112"/>
      <c r="BL413" s="113"/>
      <c r="BM413" s="113"/>
      <c r="BN413" s="113"/>
      <c r="BO413" s="113"/>
      <c r="BP413" s="101"/>
      <c r="BQ413" s="101"/>
      <c r="BR413" s="101"/>
    </row>
    <row r="414" spans="1:70" s="114" customFormat="1" ht="12" customHeight="1">
      <c r="A414" s="99"/>
      <c r="B414" s="100"/>
      <c r="C414" s="117"/>
      <c r="D414" s="124">
        <v>346.38613861386136</v>
      </c>
      <c r="E414" s="103" t="s">
        <v>276</v>
      </c>
      <c r="F414" s="64">
        <f>IF(D414&lt;=303.4,(D414-'[2]Stages'!$C$66)*'[2]Stages'!$H$67+'[2]Stages'!$E$66,IF(D414&lt;=307.2,(D414-'[2]Stages'!$C$67)*'[2]Stages'!$H$68+'[2]Stages'!$E$67,IF(D414&lt;=311.7,(D414-'[2]Stages'!$C$68)*'[2]Stages'!$H$69+'[2]Stages'!$E$68,IF(D414&lt;=318.1,(D414-'[2]Stages'!$C$69)*'[2]Stages'!$H$70+'[2]Stages'!$E$69,IF(D414&lt;=328.3,(D414-'[2]Stages'!$C$70)*'[2]Stages'!$H$71+'[2]Stages'!$E$70,IF(D414&lt;=345.3,(D414-'[2]Stages'!$C$71)*'[2]Stages'!$H$72+'[2]Stages'!$E$71,IF(D414&lt;=359.2,(D414-'[2]Stages'!$C$72)*'[2]Stages'!$H$73+'[2]Stages'!$E$72)))))))</f>
        <v>347.6840829118883</v>
      </c>
      <c r="G414" s="101" t="s">
        <v>737</v>
      </c>
      <c r="H414" s="101"/>
      <c r="I414" s="101"/>
      <c r="J414" s="101"/>
      <c r="K414" s="101"/>
      <c r="L414" s="101"/>
      <c r="M414" s="101"/>
      <c r="N414" s="101"/>
      <c r="O414" s="101"/>
      <c r="P414" s="101"/>
      <c r="Q414" s="117" t="s">
        <v>748</v>
      </c>
      <c r="R414" s="101"/>
      <c r="S414" s="101"/>
      <c r="T414" s="101"/>
      <c r="U414" s="117" t="s">
        <v>749</v>
      </c>
      <c r="V414" s="188"/>
      <c r="W414" s="105" t="s">
        <v>477</v>
      </c>
      <c r="X414" s="101"/>
      <c r="Y414" s="101"/>
      <c r="Z414" s="101"/>
      <c r="AA414" s="101"/>
      <c r="AB414" s="18">
        <v>22.4</v>
      </c>
      <c r="AC414" s="188">
        <v>20.273333333333333</v>
      </c>
      <c r="AD414" s="100"/>
      <c r="AE414" s="188">
        <v>20.273333333333333</v>
      </c>
      <c r="AF414" s="188"/>
      <c r="AG414" s="188">
        <v>20.273333333333333</v>
      </c>
      <c r="AH414" s="146">
        <f t="shared" si="10"/>
        <v>20.473333333333336</v>
      </c>
      <c r="AI414" s="189">
        <f t="shared" si="8"/>
        <v>20.122799999999998</v>
      </c>
      <c r="AJ414" s="189">
        <f t="shared" si="9"/>
        <v>26.692800000000005</v>
      </c>
      <c r="AK414" s="101"/>
      <c r="AL414" s="101"/>
      <c r="AM414" s="101"/>
      <c r="AN414" s="101"/>
      <c r="AO414" s="100"/>
      <c r="AP414" s="101"/>
      <c r="AQ414" s="100"/>
      <c r="AR414" s="100"/>
      <c r="AS414" s="100">
        <v>2008</v>
      </c>
      <c r="AT414" s="101"/>
      <c r="AU414" s="101"/>
      <c r="AV414" s="101"/>
      <c r="AW414" s="101" t="s">
        <v>740</v>
      </c>
      <c r="AX414" s="190">
        <v>350</v>
      </c>
      <c r="AY414" s="195">
        <v>20.416666666666668</v>
      </c>
      <c r="AZ414" s="196"/>
      <c r="BA414" s="108"/>
      <c r="BB414" s="108"/>
      <c r="BC414" s="109"/>
      <c r="BD414" s="101"/>
      <c r="BE414" s="155"/>
      <c r="BF414" s="156"/>
      <c r="BG414" s="156"/>
      <c r="BH414" s="155"/>
      <c r="BI414" s="156"/>
      <c r="BJ414" s="101"/>
      <c r="BK414" s="112"/>
      <c r="BL414" s="113"/>
      <c r="BM414" s="113"/>
      <c r="BN414" s="113"/>
      <c r="BO414" s="113"/>
      <c r="BP414" s="101"/>
      <c r="BQ414" s="101"/>
      <c r="BR414" s="101"/>
    </row>
    <row r="415" spans="1:70" s="114" customFormat="1" ht="12" customHeight="1">
      <c r="A415" s="99"/>
      <c r="B415" s="100"/>
      <c r="C415" s="117"/>
      <c r="D415" s="124">
        <v>346.65294117647056</v>
      </c>
      <c r="E415" s="103" t="s">
        <v>276</v>
      </c>
      <c r="F415" s="64">
        <f>IF(D415&lt;=303.4,(D415-'[2]Stages'!$C$66)*'[2]Stages'!$H$67+'[2]Stages'!$E$66,IF(D415&lt;=307.2,(D415-'[2]Stages'!$C$67)*'[2]Stages'!$H$68+'[2]Stages'!$E$67,IF(D415&lt;=311.7,(D415-'[2]Stages'!$C$68)*'[2]Stages'!$H$69+'[2]Stages'!$E$68,IF(D415&lt;=318.1,(D415-'[2]Stages'!$C$69)*'[2]Stages'!$H$70+'[2]Stages'!$E$69,IF(D415&lt;=328.3,(D415-'[2]Stages'!$C$70)*'[2]Stages'!$H$71+'[2]Stages'!$E$70,IF(D415&lt;=345.3,(D415-'[2]Stages'!$C$71)*'[2]Stages'!$H$72+'[2]Stages'!$E$71,IF(D415&lt;=359.2,(D415-'[2]Stages'!$C$72)*'[2]Stages'!$H$73+'[2]Stages'!$E$72)))))))</f>
        <v>347.91844688954717</v>
      </c>
      <c r="G415" s="101" t="s">
        <v>737</v>
      </c>
      <c r="H415" s="101"/>
      <c r="I415" s="101"/>
      <c r="J415" s="101"/>
      <c r="K415" s="101"/>
      <c r="L415" s="101"/>
      <c r="M415" s="101"/>
      <c r="N415" s="101"/>
      <c r="O415" s="101"/>
      <c r="P415" s="101"/>
      <c r="Q415" s="117" t="s">
        <v>750</v>
      </c>
      <c r="R415" s="101"/>
      <c r="S415" s="101"/>
      <c r="T415" s="101"/>
      <c r="U415" s="117" t="s">
        <v>751</v>
      </c>
      <c r="V415" s="194"/>
      <c r="W415" s="105" t="s">
        <v>477</v>
      </c>
      <c r="X415" s="101"/>
      <c r="Y415" s="101"/>
      <c r="Z415" s="101"/>
      <c r="AA415" s="101"/>
      <c r="AB415" s="18">
        <v>22.4</v>
      </c>
      <c r="AC415" s="194">
        <v>20.25</v>
      </c>
      <c r="AD415" s="100"/>
      <c r="AE415" s="194">
        <v>20.25</v>
      </c>
      <c r="AF415" s="194"/>
      <c r="AG415" s="194">
        <v>20.25</v>
      </c>
      <c r="AH415" s="146">
        <f t="shared" si="10"/>
        <v>20.450000000000003</v>
      </c>
      <c r="AI415" s="189">
        <f t="shared" si="8"/>
        <v>20.224999999999994</v>
      </c>
      <c r="AJ415" s="189">
        <f t="shared" si="9"/>
        <v>26.795</v>
      </c>
      <c r="AK415" s="101"/>
      <c r="AL415" s="101"/>
      <c r="AM415" s="101"/>
      <c r="AN415" s="101"/>
      <c r="AO415" s="100"/>
      <c r="AP415" s="101"/>
      <c r="AQ415" s="100"/>
      <c r="AR415" s="100"/>
      <c r="AS415" s="100">
        <v>2008</v>
      </c>
      <c r="AT415" s="101"/>
      <c r="AU415" s="101"/>
      <c r="AV415" s="101"/>
      <c r="AW415" s="101" t="s">
        <v>740</v>
      </c>
      <c r="AX415" s="190">
        <v>350.00119402985075</v>
      </c>
      <c r="AY415" s="195">
        <v>18.17666666666667</v>
      </c>
      <c r="AZ415" s="196"/>
      <c r="BA415" s="108"/>
      <c r="BB415" s="108"/>
      <c r="BC415" s="109"/>
      <c r="BD415" s="101"/>
      <c r="BE415" s="155"/>
      <c r="BF415" s="156"/>
      <c r="BG415" s="156"/>
      <c r="BH415" s="155"/>
      <c r="BI415" s="156"/>
      <c r="BJ415" s="101"/>
      <c r="BK415" s="112"/>
      <c r="BL415" s="113"/>
      <c r="BM415" s="113"/>
      <c r="BN415" s="113"/>
      <c r="BO415" s="113"/>
      <c r="BP415" s="101"/>
      <c r="BQ415" s="101"/>
      <c r="BR415" s="101"/>
    </row>
    <row r="416" spans="1:70" s="114" customFormat="1" ht="12" customHeight="1">
      <c r="A416" s="99"/>
      <c r="B416" s="100"/>
      <c r="C416" s="117"/>
      <c r="D416" s="124">
        <v>346.7280701754386</v>
      </c>
      <c r="E416" s="103" t="s">
        <v>276</v>
      </c>
      <c r="F416" s="64">
        <f>IF(D416&lt;=303.4,(D416-'[2]Stages'!$C$66)*'[2]Stages'!$H$67+'[2]Stages'!$E$66,IF(D416&lt;=307.2,(D416-'[2]Stages'!$C$67)*'[2]Stages'!$H$68+'[2]Stages'!$E$67,IF(D416&lt;=311.7,(D416-'[2]Stages'!$C$68)*'[2]Stages'!$H$69+'[2]Stages'!$E$68,IF(D416&lt;=318.1,(D416-'[2]Stages'!$C$69)*'[2]Stages'!$H$70+'[2]Stages'!$E$69,IF(D416&lt;=328.3,(D416-'[2]Stages'!$C$70)*'[2]Stages'!$H$71+'[2]Stages'!$E$70,IF(D416&lt;=345.3,(D416-'[2]Stages'!$C$71)*'[2]Stages'!$H$72+'[2]Stages'!$E$71,IF(D416&lt;=359.2,(D416-'[2]Stages'!$C$72)*'[2]Stages'!$H$73+'[2]Stages'!$E$72)))))))</f>
        <v>347.984441499432</v>
      </c>
      <c r="G416" s="101" t="s">
        <v>737</v>
      </c>
      <c r="H416" s="101"/>
      <c r="I416" s="101"/>
      <c r="J416" s="101"/>
      <c r="K416" s="101"/>
      <c r="L416" s="101"/>
      <c r="M416" s="101"/>
      <c r="N416" s="101"/>
      <c r="O416" s="101"/>
      <c r="P416" s="101"/>
      <c r="Q416" s="117" t="s">
        <v>207</v>
      </c>
      <c r="R416" s="101"/>
      <c r="S416" s="101"/>
      <c r="T416" s="101"/>
      <c r="U416" s="117" t="s">
        <v>747</v>
      </c>
      <c r="V416" s="194"/>
      <c r="W416" s="105" t="s">
        <v>477</v>
      </c>
      <c r="X416" s="101"/>
      <c r="Y416" s="101"/>
      <c r="Z416" s="101"/>
      <c r="AA416" s="101"/>
      <c r="AB416" s="18">
        <v>22.4</v>
      </c>
      <c r="AC416" s="194">
        <v>20.596666666666664</v>
      </c>
      <c r="AD416" s="100"/>
      <c r="AE416" s="194">
        <v>20.596666666666664</v>
      </c>
      <c r="AF416" s="194"/>
      <c r="AG416" s="194">
        <v>20.596666666666664</v>
      </c>
      <c r="AH416" s="146">
        <f t="shared" si="10"/>
        <v>20.796666666666667</v>
      </c>
      <c r="AI416" s="189">
        <f t="shared" si="8"/>
        <v>18.70660000000001</v>
      </c>
      <c r="AJ416" s="189">
        <f t="shared" si="9"/>
        <v>25.276600000000016</v>
      </c>
      <c r="AK416" s="101"/>
      <c r="AL416" s="101"/>
      <c r="AM416" s="101"/>
      <c r="AN416" s="101"/>
      <c r="AO416" s="100"/>
      <c r="AP416" s="101"/>
      <c r="AQ416" s="100"/>
      <c r="AR416" s="100"/>
      <c r="AS416" s="100">
        <v>2008</v>
      </c>
      <c r="AT416" s="101"/>
      <c r="AU416" s="101"/>
      <c r="AV416" s="101"/>
      <c r="AW416" s="101" t="s">
        <v>740</v>
      </c>
      <c r="AX416" s="190">
        <v>350.0788059701493</v>
      </c>
      <c r="AY416" s="195">
        <v>17.845</v>
      </c>
      <c r="AZ416" s="196"/>
      <c r="BA416" s="108"/>
      <c r="BB416" s="108"/>
      <c r="BC416" s="109"/>
      <c r="BD416" s="101"/>
      <c r="BE416" s="155"/>
      <c r="BF416" s="156"/>
      <c r="BG416" s="156"/>
      <c r="BH416" s="155"/>
      <c r="BI416" s="156"/>
      <c r="BJ416" s="101"/>
      <c r="BK416" s="112"/>
      <c r="BL416" s="113"/>
      <c r="BM416" s="113"/>
      <c r="BN416" s="113"/>
      <c r="BO416" s="113"/>
      <c r="BP416" s="101"/>
      <c r="BQ416" s="101"/>
      <c r="BR416" s="101"/>
    </row>
    <row r="417" spans="1:70" s="114" customFormat="1" ht="12" customHeight="1">
      <c r="A417" s="99"/>
      <c r="B417" s="100"/>
      <c r="C417" s="117"/>
      <c r="D417" s="124">
        <v>346.7631578947368</v>
      </c>
      <c r="E417" s="103" t="s">
        <v>276</v>
      </c>
      <c r="F417" s="64">
        <f>IF(D417&lt;=303.4,(D417-'[2]Stages'!$C$66)*'[2]Stages'!$H$67+'[2]Stages'!$E$66,IF(D417&lt;=307.2,(D417-'[2]Stages'!$C$67)*'[2]Stages'!$H$68+'[2]Stages'!$E$67,IF(D417&lt;=311.7,(D417-'[2]Stages'!$C$68)*'[2]Stages'!$H$69+'[2]Stages'!$E$68,IF(D417&lt;=318.1,(D417-'[2]Stages'!$C$69)*'[2]Stages'!$H$70+'[2]Stages'!$E$69,IF(D417&lt;=328.3,(D417-'[2]Stages'!$C$70)*'[2]Stages'!$H$71+'[2]Stages'!$E$70,IF(D417&lt;=345.3,(D417-'[2]Stages'!$C$71)*'[2]Stages'!$H$72+'[2]Stages'!$E$71,IF(D417&lt;=359.2,(D417-'[2]Stages'!$C$72)*'[2]Stages'!$H$73+'[2]Stages'!$E$72)))))))</f>
        <v>348.0152631578947</v>
      </c>
      <c r="G417" s="101" t="s">
        <v>737</v>
      </c>
      <c r="H417" s="101"/>
      <c r="I417" s="101"/>
      <c r="J417" s="101"/>
      <c r="K417" s="101"/>
      <c r="L417" s="101"/>
      <c r="M417" s="101"/>
      <c r="N417" s="101"/>
      <c r="O417" s="101"/>
      <c r="P417" s="101"/>
      <c r="Q417" s="117" t="s">
        <v>207</v>
      </c>
      <c r="R417" s="101"/>
      <c r="S417" s="101"/>
      <c r="T417" s="101"/>
      <c r="U417" s="117" t="s">
        <v>747</v>
      </c>
      <c r="V417" s="194"/>
      <c r="W417" s="105" t="s">
        <v>477</v>
      </c>
      <c r="X417" s="101"/>
      <c r="Y417" s="101"/>
      <c r="Z417" s="101"/>
      <c r="AA417" s="101"/>
      <c r="AB417" s="18">
        <v>22.4</v>
      </c>
      <c r="AC417" s="194">
        <v>20.6025</v>
      </c>
      <c r="AD417" s="100"/>
      <c r="AE417" s="194">
        <v>20.6025</v>
      </c>
      <c r="AF417" s="194"/>
      <c r="AG417" s="194">
        <v>20.6025</v>
      </c>
      <c r="AH417" s="146">
        <f t="shared" si="10"/>
        <v>20.802500000000002</v>
      </c>
      <c r="AI417" s="189">
        <f t="shared" si="8"/>
        <v>18.68105</v>
      </c>
      <c r="AJ417" s="189">
        <f t="shared" si="9"/>
        <v>25.251050000000006</v>
      </c>
      <c r="AK417" s="101"/>
      <c r="AL417" s="101"/>
      <c r="AM417" s="101"/>
      <c r="AN417" s="101"/>
      <c r="AO417" s="100"/>
      <c r="AP417" s="101"/>
      <c r="AQ417" s="100"/>
      <c r="AR417" s="100"/>
      <c r="AS417" s="100">
        <v>2008</v>
      </c>
      <c r="AT417" s="101"/>
      <c r="AU417" s="101"/>
      <c r="AV417" s="101"/>
      <c r="AW417" s="101" t="s">
        <v>740</v>
      </c>
      <c r="AX417" s="190">
        <v>350.1128205128205</v>
      </c>
      <c r="AY417" s="195">
        <v>19.61</v>
      </c>
      <c r="AZ417" s="196"/>
      <c r="BA417" s="108"/>
      <c r="BB417" s="108"/>
      <c r="BC417" s="109"/>
      <c r="BD417" s="101"/>
      <c r="BE417" s="155"/>
      <c r="BF417" s="156"/>
      <c r="BG417" s="156"/>
      <c r="BH417" s="155"/>
      <c r="BI417" s="156"/>
      <c r="BJ417" s="101"/>
      <c r="BK417" s="112"/>
      <c r="BL417" s="113"/>
      <c r="BM417" s="113"/>
      <c r="BN417" s="113"/>
      <c r="BO417" s="113"/>
      <c r="BP417" s="101"/>
      <c r="BQ417" s="101"/>
      <c r="BR417" s="101"/>
    </row>
    <row r="418" spans="1:70" s="114" customFormat="1" ht="12" customHeight="1">
      <c r="A418" s="99"/>
      <c r="B418" s="100"/>
      <c r="C418" s="117"/>
      <c r="D418" s="124">
        <v>346.7821782178218</v>
      </c>
      <c r="E418" s="103" t="s">
        <v>276</v>
      </c>
      <c r="F418" s="64">
        <f>IF(D418&lt;=303.4,(D418-'[2]Stages'!$C$66)*'[2]Stages'!$H$67+'[2]Stages'!$E$66,IF(D418&lt;=307.2,(D418-'[2]Stages'!$C$67)*'[2]Stages'!$H$68+'[2]Stages'!$E$67,IF(D418&lt;=311.7,(D418-'[2]Stages'!$C$68)*'[2]Stages'!$H$69+'[2]Stages'!$E$68,IF(D418&lt;=318.1,(D418-'[2]Stages'!$C$69)*'[2]Stages'!$H$70+'[2]Stages'!$E$69,IF(D418&lt;=328.3,(D418-'[2]Stages'!$C$70)*'[2]Stages'!$H$71+'[2]Stages'!$E$70,IF(D418&lt;=345.3,(D418-'[2]Stages'!$C$71)*'[2]Stages'!$H$72+'[2]Stages'!$E$71,IF(D418&lt;=359.2,(D418-'[2]Stages'!$C$72)*'[2]Stages'!$H$73+'[2]Stages'!$E$72)))))))</f>
        <v>348.03197093810104</v>
      </c>
      <c r="G418" s="101" t="s">
        <v>737</v>
      </c>
      <c r="H418" s="101"/>
      <c r="I418" s="101"/>
      <c r="J418" s="101"/>
      <c r="K418" s="101"/>
      <c r="L418" s="101"/>
      <c r="M418" s="101"/>
      <c r="N418" s="101"/>
      <c r="O418" s="101"/>
      <c r="P418" s="101"/>
      <c r="Q418" s="117" t="s">
        <v>748</v>
      </c>
      <c r="R418" s="101"/>
      <c r="S418" s="101"/>
      <c r="T418" s="101"/>
      <c r="U418" s="117" t="s">
        <v>749</v>
      </c>
      <c r="V418" s="188"/>
      <c r="W418" s="105" t="s">
        <v>477</v>
      </c>
      <c r="X418" s="101"/>
      <c r="Y418" s="101"/>
      <c r="Z418" s="101"/>
      <c r="AA418" s="101"/>
      <c r="AB418" s="18">
        <v>22.4</v>
      </c>
      <c r="AC418" s="188">
        <v>20.27</v>
      </c>
      <c r="AD418" s="100"/>
      <c r="AE418" s="188">
        <v>20.27</v>
      </c>
      <c r="AF418" s="188"/>
      <c r="AG418" s="188">
        <v>20.27</v>
      </c>
      <c r="AH418" s="146">
        <f t="shared" si="10"/>
        <v>20.470000000000002</v>
      </c>
      <c r="AI418" s="189">
        <f t="shared" si="8"/>
        <v>20.1374</v>
      </c>
      <c r="AJ418" s="189">
        <f t="shared" si="9"/>
        <v>26.707400000000007</v>
      </c>
      <c r="AK418" s="101"/>
      <c r="AL418" s="101"/>
      <c r="AM418" s="101"/>
      <c r="AN418" s="101"/>
      <c r="AO418" s="100"/>
      <c r="AP418" s="101"/>
      <c r="AQ418" s="100"/>
      <c r="AR418" s="100"/>
      <c r="AS418" s="100">
        <v>2008</v>
      </c>
      <c r="AT418" s="101"/>
      <c r="AU418" s="101"/>
      <c r="AV418" s="101"/>
      <c r="AW418" s="101" t="s">
        <v>740</v>
      </c>
      <c r="AX418" s="190">
        <v>350.1528358208955</v>
      </c>
      <c r="AY418" s="195">
        <v>18.59</v>
      </c>
      <c r="AZ418" s="196"/>
      <c r="BA418" s="108"/>
      <c r="BB418" s="108"/>
      <c r="BC418" s="109"/>
      <c r="BD418" s="101"/>
      <c r="BE418" s="155"/>
      <c r="BF418" s="156"/>
      <c r="BG418" s="156"/>
      <c r="BH418" s="155"/>
      <c r="BI418" s="156"/>
      <c r="BJ418" s="101"/>
      <c r="BK418" s="112"/>
      <c r="BL418" s="113"/>
      <c r="BM418" s="113"/>
      <c r="BN418" s="113"/>
      <c r="BO418" s="113"/>
      <c r="BP418" s="101"/>
      <c r="BQ418" s="101"/>
      <c r="BR418" s="101"/>
    </row>
    <row r="419" spans="1:70" s="114" customFormat="1" ht="12" customHeight="1">
      <c r="A419" s="99"/>
      <c r="B419" s="100"/>
      <c r="C419" s="117"/>
      <c r="D419" s="124">
        <v>346.79824561403507</v>
      </c>
      <c r="E419" s="103" t="s">
        <v>276</v>
      </c>
      <c r="F419" s="64">
        <f>IF(D419&lt;=303.4,(D419-'[2]Stages'!$C$66)*'[2]Stages'!$H$67+'[2]Stages'!$E$66,IF(D419&lt;=307.2,(D419-'[2]Stages'!$C$67)*'[2]Stages'!$H$68+'[2]Stages'!$E$67,IF(D419&lt;=311.7,(D419-'[2]Stages'!$C$68)*'[2]Stages'!$H$69+'[2]Stages'!$E$68,IF(D419&lt;=318.1,(D419-'[2]Stages'!$C$69)*'[2]Stages'!$H$70+'[2]Stages'!$E$69,IF(D419&lt;=328.3,(D419-'[2]Stages'!$C$70)*'[2]Stages'!$H$71+'[2]Stages'!$E$70,IF(D419&lt;=345.3,(D419-'[2]Stages'!$C$71)*'[2]Stages'!$H$72+'[2]Stages'!$E$71,IF(D419&lt;=359.2,(D419-'[2]Stages'!$C$72)*'[2]Stages'!$H$73+'[2]Stages'!$E$72)))))))</f>
        <v>348.04608481635745</v>
      </c>
      <c r="G419" s="101" t="s">
        <v>737</v>
      </c>
      <c r="H419" s="101"/>
      <c r="I419" s="101"/>
      <c r="J419" s="101"/>
      <c r="K419" s="101"/>
      <c r="L419" s="101"/>
      <c r="M419" s="101"/>
      <c r="N419" s="101"/>
      <c r="O419" s="101"/>
      <c r="P419" s="101"/>
      <c r="Q419" s="117" t="s">
        <v>207</v>
      </c>
      <c r="R419" s="101"/>
      <c r="S419" s="101"/>
      <c r="T419" s="101"/>
      <c r="U419" s="117" t="s">
        <v>747</v>
      </c>
      <c r="V419" s="194"/>
      <c r="W419" s="105" t="s">
        <v>477</v>
      </c>
      <c r="X419" s="101"/>
      <c r="Y419" s="101"/>
      <c r="Z419" s="101"/>
      <c r="AA419" s="101"/>
      <c r="AB419" s="18">
        <v>22.4</v>
      </c>
      <c r="AC419" s="194">
        <v>20.8925</v>
      </c>
      <c r="AD419" s="100"/>
      <c r="AE419" s="194">
        <v>20.8925</v>
      </c>
      <c r="AF419" s="194"/>
      <c r="AG419" s="194">
        <v>20.8925</v>
      </c>
      <c r="AH419" s="146">
        <f t="shared" si="10"/>
        <v>21.0925</v>
      </c>
      <c r="AI419" s="189">
        <f t="shared" si="8"/>
        <v>17.41085000000001</v>
      </c>
      <c r="AJ419" s="189">
        <f t="shared" si="9"/>
        <v>23.980850000000004</v>
      </c>
      <c r="AK419" s="101"/>
      <c r="AL419" s="101"/>
      <c r="AM419" s="101"/>
      <c r="AN419" s="101"/>
      <c r="AO419" s="100"/>
      <c r="AP419" s="101"/>
      <c r="AQ419" s="100"/>
      <c r="AR419" s="100"/>
      <c r="AS419" s="100">
        <v>2008</v>
      </c>
      <c r="AT419" s="101"/>
      <c r="AU419" s="101"/>
      <c r="AV419" s="101"/>
      <c r="AW419" s="101" t="s">
        <v>740</v>
      </c>
      <c r="AX419" s="190">
        <v>350.1715976331361</v>
      </c>
      <c r="AY419" s="195">
        <v>19.64</v>
      </c>
      <c r="AZ419" s="196"/>
      <c r="BA419" s="108"/>
      <c r="BB419" s="108"/>
      <c r="BC419" s="109"/>
      <c r="BD419" s="101"/>
      <c r="BE419" s="155"/>
      <c r="BF419" s="156"/>
      <c r="BG419" s="156"/>
      <c r="BH419" s="155"/>
      <c r="BI419" s="156"/>
      <c r="BJ419" s="101"/>
      <c r="BK419" s="112"/>
      <c r="BL419" s="113"/>
      <c r="BM419" s="113"/>
      <c r="BN419" s="113"/>
      <c r="BO419" s="113"/>
      <c r="BP419" s="101"/>
      <c r="BQ419" s="101"/>
      <c r="BR419" s="101"/>
    </row>
    <row r="420" spans="1:70" s="114" customFormat="1" ht="12" customHeight="1">
      <c r="A420" s="99"/>
      <c r="B420" s="100"/>
      <c r="C420" s="117"/>
      <c r="D420" s="124">
        <v>346.8411764705882</v>
      </c>
      <c r="E420" s="103" t="s">
        <v>276</v>
      </c>
      <c r="F420" s="64">
        <f>IF(D420&lt;=303.4,(D420-'[2]Stages'!$C$66)*'[2]Stages'!$H$67+'[2]Stages'!$E$66,IF(D420&lt;=307.2,(D420-'[2]Stages'!$C$67)*'[2]Stages'!$H$68+'[2]Stages'!$E$67,IF(D420&lt;=311.7,(D420-'[2]Stages'!$C$68)*'[2]Stages'!$H$69+'[2]Stages'!$E$68,IF(D420&lt;=318.1,(D420-'[2]Stages'!$C$69)*'[2]Stages'!$H$70+'[2]Stages'!$E$69,IF(D420&lt;=328.3,(D420-'[2]Stages'!$C$70)*'[2]Stages'!$H$71+'[2]Stages'!$E$70,IF(D420&lt;=345.3,(D420-'[2]Stages'!$C$71)*'[2]Stages'!$H$72+'[2]Stages'!$E$71,IF(D420&lt;=359.2,(D420-'[2]Stages'!$C$72)*'[2]Stages'!$H$73+'[2]Stages'!$E$72)))))))</f>
        <v>348.0837960220059</v>
      </c>
      <c r="G420" s="101" t="s">
        <v>737</v>
      </c>
      <c r="H420" s="101"/>
      <c r="I420" s="101"/>
      <c r="J420" s="101"/>
      <c r="K420" s="101"/>
      <c r="L420" s="101"/>
      <c r="M420" s="101"/>
      <c r="N420" s="101"/>
      <c r="O420" s="101"/>
      <c r="P420" s="101"/>
      <c r="Q420" s="117" t="s">
        <v>750</v>
      </c>
      <c r="R420" s="101"/>
      <c r="S420" s="101"/>
      <c r="T420" s="101"/>
      <c r="U420" s="117" t="s">
        <v>751</v>
      </c>
      <c r="V420" s="194"/>
      <c r="W420" s="105" t="s">
        <v>477</v>
      </c>
      <c r="X420" s="101"/>
      <c r="Y420" s="101"/>
      <c r="Z420" s="101"/>
      <c r="AA420" s="101"/>
      <c r="AB420" s="18">
        <v>22.4</v>
      </c>
      <c r="AC420" s="194">
        <v>20.5</v>
      </c>
      <c r="AD420" s="100"/>
      <c r="AE420" s="194">
        <v>20.5</v>
      </c>
      <c r="AF420" s="194"/>
      <c r="AG420" s="194">
        <v>20.5</v>
      </c>
      <c r="AH420" s="146">
        <f t="shared" si="10"/>
        <v>20.700000000000003</v>
      </c>
      <c r="AI420" s="189">
        <f t="shared" si="8"/>
        <v>19.129999999999995</v>
      </c>
      <c r="AJ420" s="189">
        <f t="shared" si="9"/>
        <v>25.700000000000003</v>
      </c>
      <c r="AK420" s="101"/>
      <c r="AL420" s="101"/>
      <c r="AM420" s="101"/>
      <c r="AN420" s="101"/>
      <c r="AO420" s="100"/>
      <c r="AP420" s="101"/>
      <c r="AQ420" s="100"/>
      <c r="AR420" s="100"/>
      <c r="AS420" s="100">
        <v>2008</v>
      </c>
      <c r="AT420" s="101"/>
      <c r="AU420" s="101"/>
      <c r="AV420" s="101"/>
      <c r="AW420" s="101" t="s">
        <v>740</v>
      </c>
      <c r="AX420" s="190">
        <v>350.18461538461537</v>
      </c>
      <c r="AY420" s="195">
        <v>20.743333333333332</v>
      </c>
      <c r="AZ420" s="196"/>
      <c r="BA420" s="108"/>
      <c r="BB420" s="108"/>
      <c r="BC420" s="109"/>
      <c r="BD420" s="101"/>
      <c r="BE420" s="155"/>
      <c r="BF420" s="156"/>
      <c r="BG420" s="156"/>
      <c r="BH420" s="155"/>
      <c r="BI420" s="156"/>
      <c r="BJ420" s="101"/>
      <c r="BK420" s="112"/>
      <c r="BL420" s="113"/>
      <c r="BM420" s="113"/>
      <c r="BN420" s="113"/>
      <c r="BO420" s="113"/>
      <c r="BP420" s="101"/>
      <c r="BQ420" s="101"/>
      <c r="BR420" s="101"/>
    </row>
    <row r="421" spans="1:70" s="114" customFormat="1" ht="12" customHeight="1">
      <c r="A421" s="99"/>
      <c r="B421" s="100"/>
      <c r="C421" s="117"/>
      <c r="D421" s="124">
        <v>346.9258823529412</v>
      </c>
      <c r="E421" s="103" t="s">
        <v>276</v>
      </c>
      <c r="F421" s="64">
        <f>IF(D421&lt;=303.4,(D421-'[2]Stages'!$C$66)*'[2]Stages'!$H$67+'[2]Stages'!$E$66,IF(D421&lt;=307.2,(D421-'[2]Stages'!$C$67)*'[2]Stages'!$H$68+'[2]Stages'!$E$67,IF(D421&lt;=311.7,(D421-'[2]Stages'!$C$68)*'[2]Stages'!$H$69+'[2]Stages'!$E$68,IF(D421&lt;=318.1,(D421-'[2]Stages'!$C$69)*'[2]Stages'!$H$70+'[2]Stages'!$E$69,IF(D421&lt;=328.3,(D421-'[2]Stages'!$C$70)*'[2]Stages'!$H$71+'[2]Stages'!$E$70,IF(D421&lt;=345.3,(D421-'[2]Stages'!$C$71)*'[2]Stages'!$H$72+'[2]Stages'!$E$71,IF(D421&lt;=359.2,(D421-'[2]Stages'!$C$72)*'[2]Stages'!$H$73+'[2]Stages'!$E$72)))))))</f>
        <v>348.15820313161237</v>
      </c>
      <c r="G421" s="101" t="s">
        <v>737</v>
      </c>
      <c r="H421" s="101"/>
      <c r="I421" s="101"/>
      <c r="J421" s="101"/>
      <c r="K421" s="101"/>
      <c r="L421" s="101"/>
      <c r="M421" s="101"/>
      <c r="N421" s="101"/>
      <c r="O421" s="101"/>
      <c r="P421" s="101"/>
      <c r="Q421" s="117" t="s">
        <v>750</v>
      </c>
      <c r="R421" s="101"/>
      <c r="S421" s="101"/>
      <c r="T421" s="101"/>
      <c r="U421" s="117" t="s">
        <v>751</v>
      </c>
      <c r="V421" s="194"/>
      <c r="W421" s="105" t="s">
        <v>477</v>
      </c>
      <c r="X421" s="101"/>
      <c r="Y421" s="101"/>
      <c r="Z421" s="101"/>
      <c r="AA421" s="101"/>
      <c r="AB421" s="18">
        <v>22.4</v>
      </c>
      <c r="AC421" s="194">
        <v>20.5</v>
      </c>
      <c r="AD421" s="100"/>
      <c r="AE421" s="194">
        <v>20.5</v>
      </c>
      <c r="AF421" s="194"/>
      <c r="AG421" s="194">
        <v>20.5</v>
      </c>
      <c r="AH421" s="146">
        <f t="shared" si="10"/>
        <v>20.700000000000003</v>
      </c>
      <c r="AI421" s="189">
        <f t="shared" si="8"/>
        <v>19.129999999999995</v>
      </c>
      <c r="AJ421" s="189">
        <f t="shared" si="9"/>
        <v>25.700000000000003</v>
      </c>
      <c r="AK421" s="101"/>
      <c r="AL421" s="101"/>
      <c r="AM421" s="101"/>
      <c r="AN421" s="101"/>
      <c r="AO421" s="100"/>
      <c r="AP421" s="101"/>
      <c r="AQ421" s="100"/>
      <c r="AR421" s="100"/>
      <c r="AS421" s="100">
        <v>2008</v>
      </c>
      <c r="AT421" s="101"/>
      <c r="AU421" s="101"/>
      <c r="AV421" s="101"/>
      <c r="AW421" s="101" t="s">
        <v>740</v>
      </c>
      <c r="AX421" s="190">
        <v>350.2409638554217</v>
      </c>
      <c r="AY421" s="190">
        <v>20.2</v>
      </c>
      <c r="AZ421" s="118"/>
      <c r="BA421" s="108"/>
      <c r="BB421" s="108"/>
      <c r="BC421" s="109"/>
      <c r="BD421" s="101"/>
      <c r="BE421" s="155"/>
      <c r="BF421" s="156"/>
      <c r="BG421" s="156"/>
      <c r="BH421" s="155"/>
      <c r="BI421" s="156"/>
      <c r="BJ421" s="101"/>
      <c r="BK421" s="112"/>
      <c r="BL421" s="113"/>
      <c r="BM421" s="113"/>
      <c r="BN421" s="113"/>
      <c r="BO421" s="113"/>
      <c r="BP421" s="101"/>
      <c r="BQ421" s="101"/>
      <c r="BR421" s="101"/>
    </row>
    <row r="422" spans="1:70" s="114" customFormat="1" ht="12" customHeight="1">
      <c r="A422" s="99"/>
      <c r="B422" s="100"/>
      <c r="C422" s="117"/>
      <c r="D422" s="124">
        <v>347.0764705882353</v>
      </c>
      <c r="E422" s="103" t="s">
        <v>276</v>
      </c>
      <c r="F422" s="64">
        <f>IF(D422&lt;=303.4,(D422-'[2]Stages'!$C$66)*'[2]Stages'!$H$67+'[2]Stages'!$E$66,IF(D422&lt;=307.2,(D422-'[2]Stages'!$C$67)*'[2]Stages'!$H$68+'[2]Stages'!$E$67,IF(D422&lt;=311.7,(D422-'[2]Stages'!$C$68)*'[2]Stages'!$H$69+'[2]Stages'!$E$68,IF(D422&lt;=318.1,(D422-'[2]Stages'!$C$69)*'[2]Stages'!$H$70+'[2]Stages'!$E$69,IF(D422&lt;=328.3,(D422-'[2]Stages'!$C$70)*'[2]Stages'!$H$71+'[2]Stages'!$E$70,IF(D422&lt;=345.3,(D422-'[2]Stages'!$C$71)*'[2]Stages'!$H$72+'[2]Stages'!$E$71,IF(D422&lt;=359.2,(D422-'[2]Stages'!$C$72)*'[2]Stages'!$H$73+'[2]Stages'!$E$72)))))))</f>
        <v>348.2904824375793</v>
      </c>
      <c r="G422" s="101" t="s">
        <v>737</v>
      </c>
      <c r="H422" s="101"/>
      <c r="I422" s="101"/>
      <c r="J422" s="101"/>
      <c r="K422" s="101"/>
      <c r="L422" s="101"/>
      <c r="M422" s="101"/>
      <c r="N422" s="101"/>
      <c r="O422" s="101"/>
      <c r="P422" s="101"/>
      <c r="Q422" s="117" t="s">
        <v>750</v>
      </c>
      <c r="R422" s="101"/>
      <c r="S422" s="101"/>
      <c r="T422" s="101"/>
      <c r="U422" s="117" t="s">
        <v>751</v>
      </c>
      <c r="V422" s="194"/>
      <c r="W422" s="105" t="s">
        <v>477</v>
      </c>
      <c r="X422" s="101"/>
      <c r="Y422" s="101"/>
      <c r="Z422" s="101"/>
      <c r="AA422" s="101"/>
      <c r="AB422" s="18">
        <v>22.4</v>
      </c>
      <c r="AC422" s="194">
        <v>21.2</v>
      </c>
      <c r="AD422" s="100"/>
      <c r="AE422" s="194">
        <v>21.2</v>
      </c>
      <c r="AF422" s="194"/>
      <c r="AG422" s="194">
        <v>21.2</v>
      </c>
      <c r="AH422" s="146">
        <f t="shared" si="10"/>
        <v>21.400000000000002</v>
      </c>
      <c r="AI422" s="189">
        <f t="shared" si="8"/>
        <v>16.064000000000007</v>
      </c>
      <c r="AJ422" s="189">
        <f t="shared" si="9"/>
        <v>22.634</v>
      </c>
      <c r="AK422" s="101"/>
      <c r="AL422" s="101"/>
      <c r="AM422" s="101"/>
      <c r="AN422" s="101"/>
      <c r="AO422" s="100"/>
      <c r="AP422" s="101"/>
      <c r="AQ422" s="100"/>
      <c r="AR422" s="100"/>
      <c r="AS422" s="100">
        <v>2008</v>
      </c>
      <c r="AT422" s="101"/>
      <c r="AU422" s="101"/>
      <c r="AV422" s="101"/>
      <c r="AW422" s="101" t="s">
        <v>740</v>
      </c>
      <c r="AX422" s="190">
        <v>350.2602985074627</v>
      </c>
      <c r="AY422" s="195">
        <v>17.93</v>
      </c>
      <c r="AZ422" s="196"/>
      <c r="BA422" s="108"/>
      <c r="BB422" s="108"/>
      <c r="BC422" s="109"/>
      <c r="BD422" s="101"/>
      <c r="BE422" s="155"/>
      <c r="BF422" s="156"/>
      <c r="BG422" s="156"/>
      <c r="BH422" s="155"/>
      <c r="BI422" s="156"/>
      <c r="BJ422" s="101"/>
      <c r="BK422" s="112"/>
      <c r="BL422" s="113"/>
      <c r="BM422" s="113"/>
      <c r="BN422" s="113"/>
      <c r="BO422" s="113"/>
      <c r="BP422" s="101"/>
      <c r="BQ422" s="101"/>
      <c r="BR422" s="101"/>
    </row>
    <row r="423" spans="1:70" s="114" customFormat="1" ht="12" customHeight="1">
      <c r="A423" s="99"/>
      <c r="B423" s="100"/>
      <c r="C423" s="117"/>
      <c r="D423" s="124">
        <v>347.3588235294118</v>
      </c>
      <c r="E423" s="103" t="s">
        <v>276</v>
      </c>
      <c r="F423" s="64">
        <f>IF(D423&lt;=303.4,(D423-'[2]Stages'!$C$66)*'[2]Stages'!$H$67+'[2]Stages'!$E$66,IF(D423&lt;=307.2,(D423-'[2]Stages'!$C$67)*'[2]Stages'!$H$68+'[2]Stages'!$E$67,IF(D423&lt;=311.7,(D423-'[2]Stages'!$C$68)*'[2]Stages'!$H$69+'[2]Stages'!$E$68,IF(D423&lt;=318.1,(D423-'[2]Stages'!$C$69)*'[2]Stages'!$H$70+'[2]Stages'!$E$69,IF(D423&lt;=328.3,(D423-'[2]Stages'!$C$70)*'[2]Stages'!$H$71+'[2]Stages'!$E$70,IF(D423&lt;=345.3,(D423-'[2]Stages'!$C$71)*'[2]Stages'!$H$72+'[2]Stages'!$E$71,IF(D423&lt;=359.2,(D423-'[2]Stages'!$C$72)*'[2]Stages'!$H$73+'[2]Stages'!$E$72)))))))</f>
        <v>348.5385061362675</v>
      </c>
      <c r="G423" s="101" t="s">
        <v>737</v>
      </c>
      <c r="H423" s="101"/>
      <c r="I423" s="101"/>
      <c r="J423" s="101"/>
      <c r="K423" s="101"/>
      <c r="L423" s="101"/>
      <c r="M423" s="101"/>
      <c r="N423" s="101"/>
      <c r="O423" s="101"/>
      <c r="P423" s="101"/>
      <c r="Q423" s="117" t="s">
        <v>750</v>
      </c>
      <c r="R423" s="101"/>
      <c r="S423" s="101"/>
      <c r="T423" s="101"/>
      <c r="U423" s="117" t="s">
        <v>751</v>
      </c>
      <c r="V423" s="194"/>
      <c r="W423" s="105" t="s">
        <v>477</v>
      </c>
      <c r="X423" s="101"/>
      <c r="Y423" s="101"/>
      <c r="Z423" s="101"/>
      <c r="AA423" s="101"/>
      <c r="AB423" s="18">
        <v>22.4</v>
      </c>
      <c r="AC423" s="194">
        <v>21.5</v>
      </c>
      <c r="AD423" s="100"/>
      <c r="AE423" s="194">
        <v>21.5</v>
      </c>
      <c r="AF423" s="194"/>
      <c r="AG423" s="194">
        <v>21.5</v>
      </c>
      <c r="AH423" s="146">
        <f t="shared" si="10"/>
        <v>21.700000000000003</v>
      </c>
      <c r="AI423" s="189">
        <f t="shared" si="8"/>
        <v>14.75</v>
      </c>
      <c r="AJ423" s="189">
        <f t="shared" si="9"/>
        <v>21.319999999999993</v>
      </c>
      <c r="AK423" s="101"/>
      <c r="AL423" s="101"/>
      <c r="AM423" s="101"/>
      <c r="AN423" s="101"/>
      <c r="AO423" s="100"/>
      <c r="AP423" s="101"/>
      <c r="AQ423" s="100"/>
      <c r="AR423" s="100"/>
      <c r="AS423" s="100">
        <v>2008</v>
      </c>
      <c r="AT423" s="101"/>
      <c r="AU423" s="101"/>
      <c r="AV423" s="101"/>
      <c r="AW423" s="101" t="s">
        <v>740</v>
      </c>
      <c r="AX423" s="190">
        <v>350.2608695652174</v>
      </c>
      <c r="AY423" s="190">
        <v>19.7</v>
      </c>
      <c r="AZ423" s="118"/>
      <c r="BA423" s="108"/>
      <c r="BB423" s="108"/>
      <c r="BC423" s="109"/>
      <c r="BD423" s="101"/>
      <c r="BE423" s="155"/>
      <c r="BF423" s="156"/>
      <c r="BG423" s="156"/>
      <c r="BH423" s="155"/>
      <c r="BI423" s="156"/>
      <c r="BJ423" s="101"/>
      <c r="BK423" s="112"/>
      <c r="BL423" s="113"/>
      <c r="BM423" s="113"/>
      <c r="BN423" s="113"/>
      <c r="BO423" s="113"/>
      <c r="BP423" s="101"/>
      <c r="BQ423" s="101"/>
      <c r="BR423" s="101"/>
    </row>
    <row r="424" spans="1:70" s="114" customFormat="1" ht="12" customHeight="1">
      <c r="A424" s="99"/>
      <c r="B424" s="100"/>
      <c r="C424" s="117"/>
      <c r="D424" s="124">
        <v>347.40588235294115</v>
      </c>
      <c r="E424" s="103" t="s">
        <v>276</v>
      </c>
      <c r="F424" s="64">
        <f>IF(D424&lt;=303.4,(D424-'[2]Stages'!$C$66)*'[2]Stages'!$H$67+'[2]Stages'!$E$66,IF(D424&lt;=307.2,(D424-'[2]Stages'!$C$67)*'[2]Stages'!$H$68+'[2]Stages'!$E$67,IF(D424&lt;=311.7,(D424-'[2]Stages'!$C$68)*'[2]Stages'!$H$69+'[2]Stages'!$E$68,IF(D424&lt;=318.1,(D424-'[2]Stages'!$C$69)*'[2]Stages'!$H$70+'[2]Stages'!$E$69,IF(D424&lt;=328.3,(D424-'[2]Stages'!$C$70)*'[2]Stages'!$H$71+'[2]Stages'!$E$70,IF(D424&lt;=345.3,(D424-'[2]Stages'!$C$71)*'[2]Stages'!$H$72+'[2]Stages'!$E$71,IF(D424&lt;=359.2,(D424-'[2]Stages'!$C$72)*'[2]Stages'!$H$73+'[2]Stages'!$E$72)))))))</f>
        <v>348.57984341938214</v>
      </c>
      <c r="G424" s="101" t="s">
        <v>737</v>
      </c>
      <c r="H424" s="101"/>
      <c r="I424" s="101"/>
      <c r="J424" s="101"/>
      <c r="K424" s="101"/>
      <c r="L424" s="101"/>
      <c r="M424" s="101"/>
      <c r="N424" s="101"/>
      <c r="O424" s="101"/>
      <c r="P424" s="101"/>
      <c r="Q424" s="117" t="s">
        <v>750</v>
      </c>
      <c r="R424" s="101"/>
      <c r="S424" s="101"/>
      <c r="T424" s="101"/>
      <c r="U424" s="117" t="s">
        <v>751</v>
      </c>
      <c r="V424" s="194"/>
      <c r="W424" s="105" t="s">
        <v>477</v>
      </c>
      <c r="X424" s="101"/>
      <c r="Y424" s="101"/>
      <c r="Z424" s="101"/>
      <c r="AA424" s="101"/>
      <c r="AB424" s="18">
        <v>22.4</v>
      </c>
      <c r="AC424" s="194">
        <v>21</v>
      </c>
      <c r="AD424" s="100"/>
      <c r="AE424" s="194">
        <v>21</v>
      </c>
      <c r="AF424" s="194"/>
      <c r="AG424" s="194">
        <v>21</v>
      </c>
      <c r="AH424" s="146">
        <f t="shared" si="10"/>
        <v>21.200000000000003</v>
      </c>
      <c r="AI424" s="189">
        <f t="shared" si="8"/>
        <v>16.939999999999998</v>
      </c>
      <c r="AJ424" s="189">
        <f t="shared" si="9"/>
        <v>23.510000000000005</v>
      </c>
      <c r="AK424" s="101"/>
      <c r="AL424" s="101"/>
      <c r="AM424" s="101"/>
      <c r="AN424" s="101"/>
      <c r="AO424" s="100"/>
      <c r="AP424" s="101"/>
      <c r="AQ424" s="100"/>
      <c r="AR424" s="100"/>
      <c r="AS424" s="100">
        <v>2008</v>
      </c>
      <c r="AT424" s="101"/>
      <c r="AU424" s="101"/>
      <c r="AV424" s="101"/>
      <c r="AW424" s="101" t="s">
        <v>740</v>
      </c>
      <c r="AX424" s="190">
        <v>350.2871794871795</v>
      </c>
      <c r="AY424" s="195">
        <v>20.703333333333337</v>
      </c>
      <c r="AZ424" s="196"/>
      <c r="BA424" s="108"/>
      <c r="BB424" s="108"/>
      <c r="BC424" s="109"/>
      <c r="BD424" s="101"/>
      <c r="BE424" s="155"/>
      <c r="BF424" s="156"/>
      <c r="BG424" s="156"/>
      <c r="BH424" s="155"/>
      <c r="BI424" s="156"/>
      <c r="BJ424" s="101"/>
      <c r="BK424" s="112"/>
      <c r="BL424" s="113"/>
      <c r="BM424" s="113"/>
      <c r="BN424" s="113"/>
      <c r="BO424" s="113"/>
      <c r="BP424" s="101"/>
      <c r="BQ424" s="101"/>
      <c r="BR424" s="101"/>
    </row>
    <row r="425" spans="1:70" s="114" customFormat="1" ht="12" customHeight="1">
      <c r="A425" s="99"/>
      <c r="B425" s="100"/>
      <c r="C425" s="117"/>
      <c r="D425" s="124">
        <v>347.4950495049505</v>
      </c>
      <c r="E425" s="103" t="s">
        <v>276</v>
      </c>
      <c r="F425" s="64">
        <f>IF(D425&lt;=303.4,(D425-'[2]Stages'!$C$66)*'[2]Stages'!$H$67+'[2]Stages'!$E$66,IF(D425&lt;=307.2,(D425-'[2]Stages'!$C$67)*'[2]Stages'!$H$68+'[2]Stages'!$E$67,IF(D425&lt;=311.7,(D425-'[2]Stages'!$C$68)*'[2]Stages'!$H$69+'[2]Stages'!$E$68,IF(D425&lt;=318.1,(D425-'[2]Stages'!$C$69)*'[2]Stages'!$H$70+'[2]Stages'!$E$69,IF(D425&lt;=328.3,(D425-'[2]Stages'!$C$70)*'[2]Stages'!$H$71+'[2]Stages'!$E$70,IF(D425&lt;=345.3,(D425-'[2]Stages'!$C$71)*'[2]Stages'!$H$72+'[2]Stages'!$E$71,IF(D425&lt;=359.2,(D425-'[2]Stages'!$C$72)*'[2]Stages'!$H$73+'[2]Stages'!$E$72)))))))</f>
        <v>348.6581693852838</v>
      </c>
      <c r="G425" s="101" t="s">
        <v>737</v>
      </c>
      <c r="H425" s="101"/>
      <c r="I425" s="101"/>
      <c r="J425" s="101"/>
      <c r="K425" s="101"/>
      <c r="L425" s="101"/>
      <c r="M425" s="101"/>
      <c r="N425" s="101"/>
      <c r="O425" s="101"/>
      <c r="P425" s="101"/>
      <c r="Q425" s="117" t="s">
        <v>748</v>
      </c>
      <c r="R425" s="101"/>
      <c r="S425" s="101"/>
      <c r="T425" s="101"/>
      <c r="U425" s="117" t="s">
        <v>749</v>
      </c>
      <c r="V425" s="188"/>
      <c r="W425" s="105" t="s">
        <v>477</v>
      </c>
      <c r="X425" s="101"/>
      <c r="Y425" s="101"/>
      <c r="Z425" s="101"/>
      <c r="AA425" s="101"/>
      <c r="AB425" s="18">
        <v>22.4</v>
      </c>
      <c r="AC425" s="188">
        <v>20.30666666666667</v>
      </c>
      <c r="AD425" s="100"/>
      <c r="AE425" s="188">
        <v>20.30666666666667</v>
      </c>
      <c r="AF425" s="188"/>
      <c r="AG425" s="188">
        <v>20.30666666666667</v>
      </c>
      <c r="AH425" s="146">
        <f t="shared" si="10"/>
        <v>20.50666666666667</v>
      </c>
      <c r="AI425" s="189">
        <f t="shared" si="8"/>
        <v>19.976799999999997</v>
      </c>
      <c r="AJ425" s="189">
        <f t="shared" si="9"/>
        <v>26.54679999999999</v>
      </c>
      <c r="AK425" s="101"/>
      <c r="AL425" s="101"/>
      <c r="AM425" s="101"/>
      <c r="AN425" s="101"/>
      <c r="AO425" s="100"/>
      <c r="AP425" s="101"/>
      <c r="AQ425" s="100"/>
      <c r="AR425" s="100"/>
      <c r="AS425" s="100">
        <v>2008</v>
      </c>
      <c r="AT425" s="101"/>
      <c r="AU425" s="101"/>
      <c r="AV425" s="101"/>
      <c r="AW425" s="101" t="s">
        <v>740</v>
      </c>
      <c r="AX425" s="190">
        <v>350.35897435897436</v>
      </c>
      <c r="AY425" s="195">
        <v>20.843333333333334</v>
      </c>
      <c r="AZ425" s="196"/>
      <c r="BA425" s="108"/>
      <c r="BB425" s="108"/>
      <c r="BC425" s="109"/>
      <c r="BD425" s="101"/>
      <c r="BE425" s="155"/>
      <c r="BF425" s="156"/>
      <c r="BG425" s="156"/>
      <c r="BH425" s="155"/>
      <c r="BI425" s="156"/>
      <c r="BJ425" s="101"/>
      <c r="BK425" s="112"/>
      <c r="BL425" s="113"/>
      <c r="BM425" s="113"/>
      <c r="BN425" s="113"/>
      <c r="BO425" s="113"/>
      <c r="BP425" s="101"/>
      <c r="BQ425" s="101"/>
      <c r="BR425" s="101"/>
    </row>
    <row r="426" spans="1:70" s="114" customFormat="1" ht="12" customHeight="1">
      <c r="A426" s="99"/>
      <c r="B426" s="100"/>
      <c r="C426" s="117"/>
      <c r="D426" s="124">
        <v>347.7722772277228</v>
      </c>
      <c r="E426" s="103" t="s">
        <v>276</v>
      </c>
      <c r="F426" s="64">
        <f>IF(D426&lt;=303.4,(D426-'[2]Stages'!$C$66)*'[2]Stages'!$H$67+'[2]Stages'!$E$66,IF(D426&lt;=307.2,(D426-'[2]Stages'!$C$67)*'[2]Stages'!$H$68+'[2]Stages'!$E$67,IF(D426&lt;=311.7,(D426-'[2]Stages'!$C$68)*'[2]Stages'!$H$69+'[2]Stages'!$E$68,IF(D426&lt;=318.1,(D426-'[2]Stages'!$C$69)*'[2]Stages'!$H$70+'[2]Stages'!$E$69,IF(D426&lt;=328.3,(D426-'[2]Stages'!$C$70)*'[2]Stages'!$H$71+'[2]Stages'!$E$70,IF(D426&lt;=345.3,(D426-'[2]Stages'!$C$71)*'[2]Stages'!$H$72+'[2]Stages'!$E$71,IF(D426&lt;=359.2,(D426-'[2]Stages'!$C$72)*'[2]Stages'!$H$73+'[2]Stages'!$E$72)))))))</f>
        <v>348.9016910036328</v>
      </c>
      <c r="G426" s="101" t="s">
        <v>737</v>
      </c>
      <c r="H426" s="101"/>
      <c r="I426" s="101"/>
      <c r="J426" s="101"/>
      <c r="K426" s="101"/>
      <c r="L426" s="101"/>
      <c r="M426" s="101"/>
      <c r="N426" s="101"/>
      <c r="O426" s="101"/>
      <c r="P426" s="101"/>
      <c r="Q426" s="117" t="s">
        <v>748</v>
      </c>
      <c r="R426" s="101"/>
      <c r="S426" s="101"/>
      <c r="T426" s="101"/>
      <c r="U426" s="117" t="s">
        <v>749</v>
      </c>
      <c r="V426" s="188"/>
      <c r="W426" s="105" t="s">
        <v>477</v>
      </c>
      <c r="X426" s="101"/>
      <c r="Y426" s="101"/>
      <c r="Z426" s="101"/>
      <c r="AA426" s="101"/>
      <c r="AB426" s="18">
        <v>22.4</v>
      </c>
      <c r="AC426" s="188">
        <v>20.093333333333334</v>
      </c>
      <c r="AD426" s="100"/>
      <c r="AE426" s="188">
        <v>20.093333333333334</v>
      </c>
      <c r="AF426" s="188"/>
      <c r="AG426" s="188">
        <v>20.093333333333334</v>
      </c>
      <c r="AH426" s="146">
        <f t="shared" si="10"/>
        <v>20.293333333333337</v>
      </c>
      <c r="AI426" s="189">
        <f t="shared" si="8"/>
        <v>20.911199999999994</v>
      </c>
      <c r="AJ426" s="189">
        <f t="shared" si="9"/>
        <v>27.4812</v>
      </c>
      <c r="AK426" s="101"/>
      <c r="AL426" s="101"/>
      <c r="AM426" s="101"/>
      <c r="AN426" s="101"/>
      <c r="AO426" s="100"/>
      <c r="AP426" s="101"/>
      <c r="AQ426" s="100"/>
      <c r="AR426" s="100"/>
      <c r="AS426" s="100">
        <v>2008</v>
      </c>
      <c r="AT426" s="101"/>
      <c r="AU426" s="101"/>
      <c r="AV426" s="101"/>
      <c r="AW426" s="101" t="s">
        <v>740</v>
      </c>
      <c r="AX426" s="190">
        <v>350.4155223880597</v>
      </c>
      <c r="AY426" s="195">
        <v>17.506666666666668</v>
      </c>
      <c r="AZ426" s="196"/>
      <c r="BA426" s="108"/>
      <c r="BB426" s="108"/>
      <c r="BC426" s="109"/>
      <c r="BD426" s="101"/>
      <c r="BE426" s="155"/>
      <c r="BF426" s="156"/>
      <c r="BG426" s="156"/>
      <c r="BH426" s="155"/>
      <c r="BI426" s="156"/>
      <c r="BJ426" s="101"/>
      <c r="BK426" s="112"/>
      <c r="BL426" s="113"/>
      <c r="BM426" s="113"/>
      <c r="BN426" s="113"/>
      <c r="BO426" s="113"/>
      <c r="BP426" s="101"/>
      <c r="BQ426" s="101"/>
      <c r="BR426" s="101"/>
    </row>
    <row r="427" spans="1:70" s="114" customFormat="1" ht="12" customHeight="1">
      <c r="A427" s="99"/>
      <c r="B427" s="100"/>
      <c r="C427" s="117"/>
      <c r="D427" s="124">
        <v>348.0495049504951</v>
      </c>
      <c r="E427" s="103" t="s">
        <v>276</v>
      </c>
      <c r="F427" s="64">
        <f>IF(D427&lt;=303.4,(D427-'[2]Stages'!$C$66)*'[2]Stages'!$H$67+'[2]Stages'!$E$66,IF(D427&lt;=307.2,(D427-'[2]Stages'!$C$67)*'[2]Stages'!$H$68+'[2]Stages'!$E$67,IF(D427&lt;=311.7,(D427-'[2]Stages'!$C$68)*'[2]Stages'!$H$69+'[2]Stages'!$E$68,IF(D427&lt;=318.1,(D427-'[2]Stages'!$C$69)*'[2]Stages'!$H$70+'[2]Stages'!$E$69,IF(D427&lt;=328.3,(D427-'[2]Stages'!$C$70)*'[2]Stages'!$H$71+'[2]Stages'!$E$70,IF(D427&lt;=345.3,(D427-'[2]Stages'!$C$71)*'[2]Stages'!$H$72+'[2]Stages'!$E$71,IF(D427&lt;=359.2,(D427-'[2]Stages'!$C$72)*'[2]Stages'!$H$73+'[2]Stages'!$E$72)))))))</f>
        <v>349.14521262198167</v>
      </c>
      <c r="G427" s="101" t="s">
        <v>737</v>
      </c>
      <c r="H427" s="101"/>
      <c r="I427" s="101"/>
      <c r="J427" s="101"/>
      <c r="K427" s="101"/>
      <c r="L427" s="101"/>
      <c r="M427" s="101"/>
      <c r="N427" s="101"/>
      <c r="O427" s="101"/>
      <c r="P427" s="101"/>
      <c r="Q427" s="117" t="s">
        <v>748</v>
      </c>
      <c r="R427" s="101"/>
      <c r="S427" s="101"/>
      <c r="T427" s="101"/>
      <c r="U427" s="117" t="s">
        <v>749</v>
      </c>
      <c r="V427" s="188"/>
      <c r="W427" s="105" t="s">
        <v>477</v>
      </c>
      <c r="X427" s="101"/>
      <c r="Y427" s="101"/>
      <c r="Z427" s="101"/>
      <c r="AA427" s="101"/>
      <c r="AB427" s="18">
        <v>22.4</v>
      </c>
      <c r="AC427" s="188">
        <v>20.155</v>
      </c>
      <c r="AD427" s="100"/>
      <c r="AE427" s="188">
        <v>20.155</v>
      </c>
      <c r="AF427" s="188"/>
      <c r="AG427" s="188">
        <v>20.155</v>
      </c>
      <c r="AH427" s="146">
        <f t="shared" si="10"/>
        <v>20.355000000000004</v>
      </c>
      <c r="AI427" s="189">
        <f t="shared" si="8"/>
        <v>20.641099999999994</v>
      </c>
      <c r="AJ427" s="189">
        <f t="shared" si="9"/>
        <v>27.211099999999988</v>
      </c>
      <c r="AK427" s="101"/>
      <c r="AL427" s="101"/>
      <c r="AM427" s="101"/>
      <c r="AN427" s="101"/>
      <c r="AO427" s="100"/>
      <c r="AP427" s="101"/>
      <c r="AQ427" s="100"/>
      <c r="AR427" s="100"/>
      <c r="AS427" s="100">
        <v>2008</v>
      </c>
      <c r="AT427" s="101"/>
      <c r="AU427" s="101"/>
      <c r="AV427" s="101"/>
      <c r="AW427" s="101" t="s">
        <v>740</v>
      </c>
      <c r="AX427" s="190">
        <v>350.48716417910447</v>
      </c>
      <c r="AY427" s="195">
        <v>17.72666666666667</v>
      </c>
      <c r="AZ427" s="196"/>
      <c r="BA427" s="108"/>
      <c r="BB427" s="108"/>
      <c r="BC427" s="109"/>
      <c r="BD427" s="101"/>
      <c r="BE427" s="155"/>
      <c r="BF427" s="156"/>
      <c r="BG427" s="156"/>
      <c r="BH427" s="155"/>
      <c r="BI427" s="156"/>
      <c r="BJ427" s="101"/>
      <c r="BK427" s="112"/>
      <c r="BL427" s="113"/>
      <c r="BM427" s="113"/>
      <c r="BN427" s="113"/>
      <c r="BO427" s="113"/>
      <c r="BP427" s="101"/>
      <c r="BQ427" s="101"/>
      <c r="BR427" s="101"/>
    </row>
    <row r="428" spans="1:70" s="114" customFormat="1" ht="12" customHeight="1">
      <c r="A428" s="99"/>
      <c r="B428" s="100"/>
      <c r="C428" s="117"/>
      <c r="D428" s="124">
        <v>348.3433734939759</v>
      </c>
      <c r="E428" s="103" t="s">
        <v>276</v>
      </c>
      <c r="F428" s="64">
        <f>IF(D428&lt;=303.4,(D428-'[2]Stages'!$C$66)*'[2]Stages'!$H$67+'[2]Stages'!$E$66,IF(D428&lt;=307.2,(D428-'[2]Stages'!$C$67)*'[2]Stages'!$H$68+'[2]Stages'!$E$67,IF(D428&lt;=311.7,(D428-'[2]Stages'!$C$68)*'[2]Stages'!$H$69+'[2]Stages'!$E$68,IF(D428&lt;=318.1,(D428-'[2]Stages'!$C$69)*'[2]Stages'!$H$70+'[2]Stages'!$E$69,IF(D428&lt;=328.3,(D428-'[2]Stages'!$C$70)*'[2]Stages'!$H$71+'[2]Stages'!$E$70,IF(D428&lt;=345.3,(D428-'[2]Stages'!$C$71)*'[2]Stages'!$H$72+'[2]Stages'!$E$71,IF(D428&lt;=359.2,(D428-'[2]Stages'!$C$72)*'[2]Stages'!$H$73+'[2]Stages'!$E$72)))))))</f>
        <v>349.4033518245644</v>
      </c>
      <c r="G428" s="101" t="s">
        <v>737</v>
      </c>
      <c r="H428" s="101"/>
      <c r="I428" s="101"/>
      <c r="J428" s="101"/>
      <c r="K428" s="101"/>
      <c r="L428" s="101"/>
      <c r="M428" s="101"/>
      <c r="N428" s="101"/>
      <c r="O428" s="101"/>
      <c r="P428" s="101"/>
      <c r="Q428" s="117" t="s">
        <v>752</v>
      </c>
      <c r="R428" s="101"/>
      <c r="S428" s="101"/>
      <c r="T428" s="101"/>
      <c r="U428" s="117" t="s">
        <v>753</v>
      </c>
      <c r="V428" s="198"/>
      <c r="W428" s="105" t="s">
        <v>477</v>
      </c>
      <c r="X428" s="101"/>
      <c r="Y428" s="101"/>
      <c r="Z428" s="101"/>
      <c r="AA428" s="101"/>
      <c r="AB428" s="18">
        <v>22.4</v>
      </c>
      <c r="AC428" s="198">
        <v>19.29</v>
      </c>
      <c r="AD428" s="100"/>
      <c r="AE428" s="198">
        <v>19.29</v>
      </c>
      <c r="AF428" s="198"/>
      <c r="AG428" s="198">
        <v>19.29</v>
      </c>
      <c r="AH428" s="146">
        <f t="shared" si="10"/>
        <v>19.490000000000002</v>
      </c>
      <c r="AI428" s="189">
        <f t="shared" si="8"/>
        <v>24.4298</v>
      </c>
      <c r="AJ428" s="189">
        <f t="shared" si="9"/>
        <v>30.999800000000008</v>
      </c>
      <c r="AK428" s="101"/>
      <c r="AL428" s="101"/>
      <c r="AM428" s="101"/>
      <c r="AN428" s="101"/>
      <c r="AO428" s="100"/>
      <c r="AP428" s="101"/>
      <c r="AQ428" s="100"/>
      <c r="AR428" s="100"/>
      <c r="AS428" s="100">
        <v>2008</v>
      </c>
      <c r="AT428" s="101"/>
      <c r="AU428" s="101"/>
      <c r="AV428" s="101"/>
      <c r="AW428" s="101" t="s">
        <v>740</v>
      </c>
      <c r="AX428" s="190">
        <v>350.4923076923077</v>
      </c>
      <c r="AY428" s="195">
        <v>20.045</v>
      </c>
      <c r="AZ428" s="196"/>
      <c r="BA428" s="108"/>
      <c r="BB428" s="108"/>
      <c r="BC428" s="109"/>
      <c r="BD428" s="101"/>
      <c r="BE428" s="155"/>
      <c r="BF428" s="156"/>
      <c r="BG428" s="156"/>
      <c r="BH428" s="155"/>
      <c r="BI428" s="156"/>
      <c r="BJ428" s="101"/>
      <c r="BK428" s="112"/>
      <c r="BL428" s="113"/>
      <c r="BM428" s="113"/>
      <c r="BN428" s="113"/>
      <c r="BO428" s="113"/>
      <c r="BP428" s="101"/>
      <c r="BQ428" s="101"/>
      <c r="BR428" s="101"/>
    </row>
    <row r="429" spans="1:70" s="114" customFormat="1" ht="12" customHeight="1">
      <c r="A429" s="99"/>
      <c r="B429" s="100"/>
      <c r="C429" s="117"/>
      <c r="D429" s="124">
        <v>348.5</v>
      </c>
      <c r="E429" s="103" t="s">
        <v>276</v>
      </c>
      <c r="F429" s="64">
        <f>IF(D429&lt;=303.4,(D429-'[2]Stages'!$C$66)*'[2]Stages'!$H$67+'[2]Stages'!$E$66,IF(D429&lt;=307.2,(D429-'[2]Stages'!$C$67)*'[2]Stages'!$H$68+'[2]Stages'!$E$67,IF(D429&lt;=311.7,(D429-'[2]Stages'!$C$68)*'[2]Stages'!$H$69+'[2]Stages'!$E$68,IF(D429&lt;=318.1,(D429-'[2]Stages'!$C$69)*'[2]Stages'!$H$70+'[2]Stages'!$E$69,IF(D429&lt;=328.3,(D429-'[2]Stages'!$C$70)*'[2]Stages'!$H$71+'[2]Stages'!$E$70,IF(D429&lt;=345.3,(D429-'[2]Stages'!$C$71)*'[2]Stages'!$H$72+'[2]Stages'!$E$71,IF(D429&lt;=359.2,(D429-'[2]Stages'!$C$72)*'[2]Stages'!$H$73+'[2]Stages'!$E$72)))))))</f>
        <v>349.54093525179854</v>
      </c>
      <c r="G429" s="101" t="s">
        <v>737</v>
      </c>
      <c r="H429" s="101"/>
      <c r="I429" s="101"/>
      <c r="J429" s="101"/>
      <c r="K429" s="101"/>
      <c r="L429" s="101"/>
      <c r="M429" s="101"/>
      <c r="N429" s="101"/>
      <c r="O429" s="101"/>
      <c r="P429" s="101"/>
      <c r="Q429" s="117" t="s">
        <v>750</v>
      </c>
      <c r="R429" s="101"/>
      <c r="S429" s="101"/>
      <c r="T429" s="101"/>
      <c r="U429" s="117" t="s">
        <v>751</v>
      </c>
      <c r="V429" s="194"/>
      <c r="W429" s="105" t="s">
        <v>477</v>
      </c>
      <c r="X429" s="101"/>
      <c r="Y429" s="101"/>
      <c r="Z429" s="101"/>
      <c r="AA429" s="101"/>
      <c r="AB429" s="18">
        <v>22.4</v>
      </c>
      <c r="AC429" s="194">
        <v>20.1</v>
      </c>
      <c r="AD429" s="100"/>
      <c r="AE429" s="194">
        <v>20.1</v>
      </c>
      <c r="AF429" s="194"/>
      <c r="AG429" s="194">
        <v>20.1</v>
      </c>
      <c r="AH429" s="146">
        <f t="shared" si="10"/>
        <v>20.300000000000004</v>
      </c>
      <c r="AI429" s="189">
        <f t="shared" si="8"/>
        <v>20.88199999999999</v>
      </c>
      <c r="AJ429" s="189">
        <f t="shared" si="9"/>
        <v>27.451999999999998</v>
      </c>
      <c r="AK429" s="101"/>
      <c r="AL429" s="101"/>
      <c r="AM429" s="101"/>
      <c r="AN429" s="101"/>
      <c r="AO429" s="100"/>
      <c r="AP429" s="101"/>
      <c r="AQ429" s="100"/>
      <c r="AR429" s="100"/>
      <c r="AS429" s="100">
        <v>2008</v>
      </c>
      <c r="AT429" s="101"/>
      <c r="AU429" s="101"/>
      <c r="AV429" s="101"/>
      <c r="AW429" s="101" t="s">
        <v>740</v>
      </c>
      <c r="AX429" s="190">
        <v>350.55384615384617</v>
      </c>
      <c r="AY429" s="195">
        <v>19.76666666666667</v>
      </c>
      <c r="AZ429" s="196"/>
      <c r="BA429" s="108"/>
      <c r="BB429" s="108"/>
      <c r="BC429" s="109"/>
      <c r="BD429" s="101"/>
      <c r="BE429" s="155"/>
      <c r="BF429" s="156"/>
      <c r="BG429" s="156"/>
      <c r="BH429" s="155"/>
      <c r="BI429" s="156"/>
      <c r="BJ429" s="101"/>
      <c r="BK429" s="112"/>
      <c r="BL429" s="113"/>
      <c r="BM429" s="113"/>
      <c r="BN429" s="113"/>
      <c r="BO429" s="113"/>
      <c r="BP429" s="101"/>
      <c r="BQ429" s="101"/>
      <c r="BR429" s="101"/>
    </row>
    <row r="430" spans="1:70" s="114" customFormat="1" ht="12" customHeight="1">
      <c r="A430" s="99"/>
      <c r="B430" s="100"/>
      <c r="C430" s="117"/>
      <c r="D430" s="124">
        <v>348.5247524752475</v>
      </c>
      <c r="E430" s="103" t="s">
        <v>276</v>
      </c>
      <c r="F430" s="64">
        <f>IF(D430&lt;=303.4,(D430-'[2]Stages'!$C$66)*'[2]Stages'!$H$67+'[2]Stages'!$E$66,IF(D430&lt;=307.2,(D430-'[2]Stages'!$C$67)*'[2]Stages'!$H$68+'[2]Stages'!$E$67,IF(D430&lt;=311.7,(D430-'[2]Stages'!$C$68)*'[2]Stages'!$H$69+'[2]Stages'!$E$68,IF(D430&lt;=318.1,(D430-'[2]Stages'!$C$69)*'[2]Stages'!$H$70+'[2]Stages'!$E$69,IF(D430&lt;=328.3,(D430-'[2]Stages'!$C$70)*'[2]Stages'!$H$71+'[2]Stages'!$E$70,IF(D430&lt;=345.3,(D430-'[2]Stages'!$C$71)*'[2]Stages'!$H$72+'[2]Stages'!$E$71,IF(D430&lt;=359.2,(D430-'[2]Stages'!$C$72)*'[2]Stages'!$H$73+'[2]Stages'!$E$72)))))))</f>
        <v>349.56267825343684</v>
      </c>
      <c r="G430" s="101" t="s">
        <v>737</v>
      </c>
      <c r="H430" s="101"/>
      <c r="I430" s="101"/>
      <c r="J430" s="101"/>
      <c r="K430" s="101"/>
      <c r="L430" s="101"/>
      <c r="M430" s="101"/>
      <c r="N430" s="101"/>
      <c r="O430" s="101"/>
      <c r="P430" s="101"/>
      <c r="Q430" s="117" t="s">
        <v>748</v>
      </c>
      <c r="R430" s="101"/>
      <c r="S430" s="101"/>
      <c r="T430" s="101"/>
      <c r="U430" s="117" t="s">
        <v>749</v>
      </c>
      <c r="V430" s="188"/>
      <c r="W430" s="105" t="s">
        <v>477</v>
      </c>
      <c r="X430" s="101"/>
      <c r="Y430" s="101"/>
      <c r="Z430" s="101"/>
      <c r="AA430" s="101"/>
      <c r="AB430" s="18">
        <v>22.4</v>
      </c>
      <c r="AC430" s="188">
        <v>20.02</v>
      </c>
      <c r="AD430" s="100"/>
      <c r="AE430" s="188">
        <v>20.02</v>
      </c>
      <c r="AF430" s="188"/>
      <c r="AG430" s="188">
        <v>20.02</v>
      </c>
      <c r="AH430" s="146">
        <f t="shared" si="10"/>
        <v>20.220000000000002</v>
      </c>
      <c r="AI430" s="189">
        <f t="shared" si="8"/>
        <v>21.2324</v>
      </c>
      <c r="AJ430" s="189">
        <f t="shared" si="9"/>
        <v>27.802400000000006</v>
      </c>
      <c r="AK430" s="101"/>
      <c r="AL430" s="101"/>
      <c r="AM430" s="101"/>
      <c r="AN430" s="101"/>
      <c r="AO430" s="100"/>
      <c r="AP430" s="101"/>
      <c r="AQ430" s="100"/>
      <c r="AR430" s="100"/>
      <c r="AS430" s="100">
        <v>2008</v>
      </c>
      <c r="AT430" s="101"/>
      <c r="AU430" s="101"/>
      <c r="AV430" s="101"/>
      <c r="AW430" s="101" t="s">
        <v>740</v>
      </c>
      <c r="AX430" s="190">
        <v>350.5652173913044</v>
      </c>
      <c r="AY430" s="190">
        <v>20.5</v>
      </c>
      <c r="AZ430" s="118"/>
      <c r="BA430" s="108"/>
      <c r="BB430" s="108"/>
      <c r="BC430" s="109"/>
      <c r="BD430" s="101"/>
      <c r="BE430" s="155"/>
      <c r="BF430" s="156"/>
      <c r="BG430" s="156"/>
      <c r="BH430" s="155"/>
      <c r="BI430" s="156"/>
      <c r="BJ430" s="101"/>
      <c r="BK430" s="112"/>
      <c r="BL430" s="113"/>
      <c r="BM430" s="113"/>
      <c r="BN430" s="113"/>
      <c r="BO430" s="113"/>
      <c r="BP430" s="101"/>
      <c r="BQ430" s="101"/>
      <c r="BR430" s="101"/>
    </row>
    <row r="431" spans="1:70" s="114" customFormat="1" ht="12" customHeight="1">
      <c r="A431" s="99"/>
      <c r="B431" s="100"/>
      <c r="C431" s="117"/>
      <c r="D431" s="167">
        <v>348.84153846153845</v>
      </c>
      <c r="E431" s="103" t="s">
        <v>276</v>
      </c>
      <c r="F431" s="64">
        <f>IF(D431&lt;=303.4,(D431-'[2]Stages'!$C$66)*'[2]Stages'!$H$67+'[2]Stages'!$E$66,IF(D431&lt;=307.2,(D431-'[2]Stages'!$C$67)*'[2]Stages'!$H$68+'[2]Stages'!$E$67,IF(D431&lt;=311.7,(D431-'[2]Stages'!$C$68)*'[2]Stages'!$H$69+'[2]Stages'!$E$68,IF(D431&lt;=318.1,(D431-'[2]Stages'!$C$69)*'[2]Stages'!$H$70+'[2]Stages'!$E$69,IF(D431&lt;=328.3,(D431-'[2]Stages'!$C$70)*'[2]Stages'!$H$71+'[2]Stages'!$E$70,IF(D431&lt;=345.3,(D431-'[2]Stages'!$C$71)*'[2]Stages'!$H$72+'[2]Stages'!$E$71,IF(D431&lt;=359.2,(D431-'[2]Stages'!$C$72)*'[2]Stages'!$H$73+'[2]Stages'!$E$72)))))))</f>
        <v>349.8409485334809</v>
      </c>
      <c r="G431" s="101" t="s">
        <v>737</v>
      </c>
      <c r="H431" s="101"/>
      <c r="I431" s="101"/>
      <c r="J431" s="101"/>
      <c r="K431" s="101"/>
      <c r="L431" s="101"/>
      <c r="M431" s="101"/>
      <c r="N431" s="101"/>
      <c r="O431" s="101"/>
      <c r="P431" s="101"/>
      <c r="Q431" s="117" t="s">
        <v>748</v>
      </c>
      <c r="R431" s="101"/>
      <c r="S431" s="101"/>
      <c r="T431" s="101"/>
      <c r="U431" s="117" t="s">
        <v>754</v>
      </c>
      <c r="V431" s="188"/>
      <c r="W431" s="105" t="s">
        <v>477</v>
      </c>
      <c r="X431" s="101"/>
      <c r="Y431" s="101"/>
      <c r="Z431" s="101"/>
      <c r="AA431" s="101"/>
      <c r="AB431" s="18">
        <v>22.4</v>
      </c>
      <c r="AC431" s="188">
        <v>20.04</v>
      </c>
      <c r="AD431" s="100"/>
      <c r="AE431" s="188">
        <v>20.04</v>
      </c>
      <c r="AF431" s="188"/>
      <c r="AG431" s="188">
        <v>20.04</v>
      </c>
      <c r="AH431" s="146">
        <f t="shared" si="10"/>
        <v>20.240000000000002</v>
      </c>
      <c r="AI431" s="189">
        <f t="shared" si="8"/>
        <v>21.144800000000004</v>
      </c>
      <c r="AJ431" s="189">
        <f t="shared" si="9"/>
        <v>27.714799999999997</v>
      </c>
      <c r="AK431" s="101"/>
      <c r="AL431" s="101"/>
      <c r="AM431" s="101"/>
      <c r="AN431" s="101"/>
      <c r="AO431" s="100"/>
      <c r="AP431" s="101"/>
      <c r="AQ431" s="100"/>
      <c r="AR431" s="100"/>
      <c r="AS431" s="100">
        <v>2008</v>
      </c>
      <c r="AT431" s="101"/>
      <c r="AU431" s="101"/>
      <c r="AV431" s="101"/>
      <c r="AW431" s="101" t="s">
        <v>740</v>
      </c>
      <c r="AX431" s="190">
        <v>350.6</v>
      </c>
      <c r="AY431" s="195">
        <v>20.423333333333336</v>
      </c>
      <c r="AZ431" s="196"/>
      <c r="BA431" s="108"/>
      <c r="BB431" s="108"/>
      <c r="BC431" s="109"/>
      <c r="BD431" s="101"/>
      <c r="BE431" s="155"/>
      <c r="BF431" s="156"/>
      <c r="BG431" s="156"/>
      <c r="BH431" s="155"/>
      <c r="BI431" s="156"/>
      <c r="BJ431" s="101"/>
      <c r="BK431" s="112"/>
      <c r="BL431" s="113"/>
      <c r="BM431" s="113"/>
      <c r="BN431" s="113"/>
      <c r="BO431" s="113"/>
      <c r="BP431" s="101"/>
      <c r="BQ431" s="101"/>
      <c r="BR431" s="101"/>
    </row>
    <row r="432" spans="1:70" s="177" customFormat="1" ht="12.75">
      <c r="A432" s="99"/>
      <c r="B432" s="100"/>
      <c r="C432" s="117"/>
      <c r="D432" s="167">
        <v>348.95230769230767</v>
      </c>
      <c r="E432" s="103" t="s">
        <v>276</v>
      </c>
      <c r="F432" s="64">
        <f>IF(D432&lt;=303.4,(D432-'[2]Stages'!$C$66)*'[2]Stages'!$H$67+'[2]Stages'!$E$66,IF(D432&lt;=307.2,(D432-'[2]Stages'!$C$67)*'[2]Stages'!$H$68+'[2]Stages'!$E$67,IF(D432&lt;=311.7,(D432-'[2]Stages'!$C$68)*'[2]Stages'!$H$69+'[2]Stages'!$E$68,IF(D432&lt;=318.1,(D432-'[2]Stages'!$C$69)*'[2]Stages'!$H$70+'[2]Stages'!$E$69,IF(D432&lt;=328.3,(D432-'[2]Stages'!$C$70)*'[2]Stages'!$H$71+'[2]Stages'!$E$70,IF(D432&lt;=345.3,(D432-'[2]Stages'!$C$71)*'[2]Stages'!$H$72+'[2]Stages'!$E$71,IF(D432&lt;=359.2,(D432-'[2]Stages'!$C$72)*'[2]Stages'!$H$73+'[2]Stages'!$E$72)))))))</f>
        <v>349.93825013835084</v>
      </c>
      <c r="G432" s="101" t="s">
        <v>737</v>
      </c>
      <c r="H432" s="101"/>
      <c r="I432" s="101"/>
      <c r="J432" s="101"/>
      <c r="K432" s="101"/>
      <c r="L432" s="101"/>
      <c r="M432" s="101"/>
      <c r="N432" s="101"/>
      <c r="O432" s="101"/>
      <c r="P432" s="101"/>
      <c r="Q432" s="117" t="s">
        <v>748</v>
      </c>
      <c r="R432" s="101"/>
      <c r="S432" s="101"/>
      <c r="T432" s="101"/>
      <c r="U432" s="117" t="s">
        <v>754</v>
      </c>
      <c r="V432" s="188"/>
      <c r="W432" s="105" t="s">
        <v>477</v>
      </c>
      <c r="X432" s="101"/>
      <c r="Y432" s="101"/>
      <c r="Z432" s="101"/>
      <c r="AA432" s="101"/>
      <c r="AB432" s="18">
        <v>22.4</v>
      </c>
      <c r="AC432" s="188">
        <v>19.46</v>
      </c>
      <c r="AD432" s="100"/>
      <c r="AE432" s="188">
        <v>19.46</v>
      </c>
      <c r="AF432" s="188"/>
      <c r="AG432" s="188">
        <v>19.46</v>
      </c>
      <c r="AH432" s="146">
        <f t="shared" si="10"/>
        <v>19.660000000000004</v>
      </c>
      <c r="AI432" s="189">
        <f t="shared" si="8"/>
        <v>23.685199999999995</v>
      </c>
      <c r="AJ432" s="189">
        <f t="shared" si="9"/>
        <v>30.255200000000002</v>
      </c>
      <c r="AK432" s="101"/>
      <c r="AL432" s="101"/>
      <c r="AM432" s="101"/>
      <c r="AN432" s="101"/>
      <c r="AO432" s="100"/>
      <c r="AP432" s="101"/>
      <c r="AQ432" s="100"/>
      <c r="AR432" s="100"/>
      <c r="AS432" s="100">
        <v>2008</v>
      </c>
      <c r="AT432" s="101"/>
      <c r="AU432" s="101"/>
      <c r="AV432" s="101"/>
      <c r="AW432" s="101" t="s">
        <v>740</v>
      </c>
      <c r="AX432" s="190">
        <v>350.6113432835821</v>
      </c>
      <c r="AY432" s="195">
        <v>19.676666666666666</v>
      </c>
      <c r="AZ432" s="196"/>
      <c r="BA432" s="108"/>
      <c r="BB432" s="108"/>
      <c r="BC432" s="109"/>
      <c r="BD432" s="101"/>
      <c r="BE432" s="155"/>
      <c r="BF432" s="156"/>
      <c r="BG432" s="156"/>
      <c r="BH432" s="155"/>
      <c r="BI432" s="156"/>
      <c r="BJ432" s="101"/>
      <c r="BK432" s="112"/>
      <c r="BL432" s="113"/>
      <c r="BM432" s="113"/>
      <c r="BN432" s="113"/>
      <c r="BO432" s="113"/>
      <c r="BP432" s="101"/>
      <c r="BQ432" s="101"/>
      <c r="BR432" s="101"/>
    </row>
    <row r="433" spans="1:70" s="177" customFormat="1" ht="12.75">
      <c r="A433" s="99"/>
      <c r="B433" s="100"/>
      <c r="C433" s="117"/>
      <c r="D433" s="167">
        <v>349.01384615384615</v>
      </c>
      <c r="E433" s="103" t="s">
        <v>276</v>
      </c>
      <c r="F433" s="64">
        <f>IF(D433&lt;=303.4,(D433-'[2]Stages'!$C$66)*'[2]Stages'!$H$67+'[2]Stages'!$E$66,IF(D433&lt;=307.2,(D433-'[2]Stages'!$C$67)*'[2]Stages'!$H$68+'[2]Stages'!$E$67,IF(D433&lt;=311.7,(D433-'[2]Stages'!$C$68)*'[2]Stages'!$H$69+'[2]Stages'!$E$68,IF(D433&lt;=318.1,(D433-'[2]Stages'!$C$69)*'[2]Stages'!$H$70+'[2]Stages'!$E$69,IF(D433&lt;=328.3,(D433-'[2]Stages'!$C$70)*'[2]Stages'!$H$71+'[2]Stages'!$E$70,IF(D433&lt;=345.3,(D433-'[2]Stages'!$C$71)*'[2]Stages'!$H$72+'[2]Stages'!$E$71,IF(D433&lt;=359.2,(D433-'[2]Stages'!$C$72)*'[2]Stages'!$H$73+'[2]Stages'!$E$72)))))))</f>
        <v>349.99230658550084</v>
      </c>
      <c r="G433" s="101" t="s">
        <v>737</v>
      </c>
      <c r="H433" s="101"/>
      <c r="I433" s="101"/>
      <c r="J433" s="101"/>
      <c r="K433" s="101"/>
      <c r="L433" s="101"/>
      <c r="M433" s="101"/>
      <c r="N433" s="101"/>
      <c r="O433" s="101"/>
      <c r="P433" s="101"/>
      <c r="Q433" s="117" t="s">
        <v>748</v>
      </c>
      <c r="R433" s="101"/>
      <c r="S433" s="101"/>
      <c r="T433" s="101"/>
      <c r="U433" s="117" t="s">
        <v>754</v>
      </c>
      <c r="V433" s="188"/>
      <c r="W433" s="105" t="s">
        <v>477</v>
      </c>
      <c r="X433" s="101"/>
      <c r="Y433" s="101"/>
      <c r="Z433" s="101"/>
      <c r="AA433" s="101"/>
      <c r="AB433" s="18">
        <v>22.4</v>
      </c>
      <c r="AC433" s="188">
        <v>19.28</v>
      </c>
      <c r="AD433" s="100"/>
      <c r="AE433" s="188">
        <v>19.28</v>
      </c>
      <c r="AF433" s="188"/>
      <c r="AG433" s="188">
        <v>19.28</v>
      </c>
      <c r="AH433" s="146">
        <f t="shared" si="10"/>
        <v>19.480000000000004</v>
      </c>
      <c r="AI433" s="189">
        <f t="shared" si="8"/>
        <v>24.47359999999999</v>
      </c>
      <c r="AJ433" s="189">
        <f t="shared" si="9"/>
        <v>31.043599999999998</v>
      </c>
      <c r="AK433" s="101"/>
      <c r="AL433" s="101"/>
      <c r="AM433" s="101"/>
      <c r="AN433" s="101"/>
      <c r="AO433" s="100"/>
      <c r="AP433" s="101"/>
      <c r="AQ433" s="100"/>
      <c r="AR433" s="100"/>
      <c r="AS433" s="100">
        <v>2008</v>
      </c>
      <c r="AT433" s="101"/>
      <c r="AU433" s="101"/>
      <c r="AV433" s="101"/>
      <c r="AW433" s="101" t="s">
        <v>740</v>
      </c>
      <c r="AX433" s="190">
        <v>350.62048192771084</v>
      </c>
      <c r="AY433" s="190">
        <v>20.55</v>
      </c>
      <c r="AZ433" s="118"/>
      <c r="BA433" s="108"/>
      <c r="BB433" s="108"/>
      <c r="BC433" s="109"/>
      <c r="BD433" s="101"/>
      <c r="BE433" s="155"/>
      <c r="BF433" s="156"/>
      <c r="BG433" s="156"/>
      <c r="BH433" s="155"/>
      <c r="BI433" s="156"/>
      <c r="BJ433" s="101"/>
      <c r="BK433" s="112"/>
      <c r="BL433" s="113"/>
      <c r="BM433" s="113"/>
      <c r="BN433" s="113"/>
      <c r="BO433" s="113"/>
      <c r="BP433" s="101"/>
      <c r="BQ433" s="101"/>
      <c r="BR433" s="101"/>
    </row>
    <row r="434" spans="1:70" s="177" customFormat="1" ht="12.75">
      <c r="A434" s="99"/>
      <c r="B434" s="100"/>
      <c r="C434" s="117"/>
      <c r="D434" s="124">
        <v>349.03</v>
      </c>
      <c r="E434" s="103" t="s">
        <v>276</v>
      </c>
      <c r="F434" s="64">
        <f>IF(D434&lt;=303.4,(D434-'[2]Stages'!$C$66)*'[2]Stages'!$H$67+'[2]Stages'!$E$66,IF(D434&lt;=307.2,(D434-'[2]Stages'!$C$67)*'[2]Stages'!$H$68+'[2]Stages'!$E$67,IF(D434&lt;=311.7,(D434-'[2]Stages'!$C$68)*'[2]Stages'!$H$69+'[2]Stages'!$E$68,IF(D434&lt;=318.1,(D434-'[2]Stages'!$C$69)*'[2]Stages'!$H$70+'[2]Stages'!$E$69,IF(D434&lt;=328.3,(D434-'[2]Stages'!$C$70)*'[2]Stages'!$H$71+'[2]Stages'!$E$70,IF(D434&lt;=345.3,(D434-'[2]Stages'!$C$71)*'[2]Stages'!$H$72+'[2]Stages'!$E$71,IF(D434&lt;=359.2,(D434-'[2]Stages'!$C$72)*'[2]Stages'!$H$73+'[2]Stages'!$E$72)))))))</f>
        <v>350.0064964028777</v>
      </c>
      <c r="G434" s="101" t="s">
        <v>737</v>
      </c>
      <c r="H434" s="101"/>
      <c r="I434" s="101"/>
      <c r="J434" s="101"/>
      <c r="K434" s="101"/>
      <c r="L434" s="101"/>
      <c r="M434" s="101"/>
      <c r="N434" s="101"/>
      <c r="O434" s="101"/>
      <c r="P434" s="101"/>
      <c r="Q434" s="117" t="s">
        <v>748</v>
      </c>
      <c r="R434" s="101"/>
      <c r="S434" s="101"/>
      <c r="T434" s="101"/>
      <c r="U434" s="117" t="s">
        <v>749</v>
      </c>
      <c r="V434" s="188"/>
      <c r="W434" s="105" t="s">
        <v>477</v>
      </c>
      <c r="X434" s="101"/>
      <c r="Y434" s="101"/>
      <c r="Z434" s="101"/>
      <c r="AA434" s="101"/>
      <c r="AB434" s="18">
        <v>22.4</v>
      </c>
      <c r="AC434" s="188">
        <v>20.12666666666667</v>
      </c>
      <c r="AD434" s="100"/>
      <c r="AE434" s="188">
        <v>20.12666666666667</v>
      </c>
      <c r="AF434" s="188"/>
      <c r="AG434" s="188">
        <v>20.12666666666667</v>
      </c>
      <c r="AH434" s="146">
        <f t="shared" si="10"/>
        <v>20.32666666666667</v>
      </c>
      <c r="AI434" s="189">
        <f t="shared" si="8"/>
        <v>20.765199999999993</v>
      </c>
      <c r="AJ434" s="189">
        <f t="shared" si="9"/>
        <v>27.335199999999986</v>
      </c>
      <c r="AK434" s="101"/>
      <c r="AL434" s="101"/>
      <c r="AM434" s="101"/>
      <c r="AN434" s="101"/>
      <c r="AO434" s="100"/>
      <c r="AP434" s="101"/>
      <c r="AQ434" s="100"/>
      <c r="AR434" s="100"/>
      <c r="AS434" s="100">
        <v>2008</v>
      </c>
      <c r="AT434" s="101"/>
      <c r="AU434" s="101"/>
      <c r="AV434" s="101"/>
      <c r="AW434" s="101" t="s">
        <v>740</v>
      </c>
      <c r="AX434" s="190">
        <v>350.63076923076926</v>
      </c>
      <c r="AY434" s="195">
        <v>20.64666666666666</v>
      </c>
      <c r="AZ434" s="196"/>
      <c r="BA434" s="108"/>
      <c r="BB434" s="108"/>
      <c r="BC434" s="109"/>
      <c r="BD434" s="101"/>
      <c r="BE434" s="155"/>
      <c r="BF434" s="156"/>
      <c r="BG434" s="156"/>
      <c r="BH434" s="155"/>
      <c r="BI434" s="156"/>
      <c r="BJ434" s="101"/>
      <c r="BK434" s="112"/>
      <c r="BL434" s="113"/>
      <c r="BM434" s="113"/>
      <c r="BN434" s="113"/>
      <c r="BO434" s="113"/>
      <c r="BP434" s="101"/>
      <c r="BQ434" s="101"/>
      <c r="BR434" s="101"/>
    </row>
    <row r="435" spans="1:70" s="177" customFormat="1" ht="12.75">
      <c r="A435" s="99"/>
      <c r="B435" s="100"/>
      <c r="C435" s="117"/>
      <c r="D435" s="167">
        <v>349.1038461538462</v>
      </c>
      <c r="E435" s="103" t="s">
        <v>276</v>
      </c>
      <c r="F435" s="64">
        <f>IF(D435&lt;=303.4,(D435-'[2]Stages'!$C$66)*'[2]Stages'!$H$67+'[2]Stages'!$E$66,IF(D435&lt;=307.2,(D435-'[2]Stages'!$C$67)*'[2]Stages'!$H$68+'[2]Stages'!$E$67,IF(D435&lt;=311.7,(D435-'[2]Stages'!$C$68)*'[2]Stages'!$H$69+'[2]Stages'!$E$68,IF(D435&lt;=318.1,(D435-'[2]Stages'!$C$69)*'[2]Stages'!$H$70+'[2]Stages'!$E$69,IF(D435&lt;=328.3,(D435-'[2]Stages'!$C$70)*'[2]Stages'!$H$71+'[2]Stages'!$E$70,IF(D435&lt;=345.3,(D435-'[2]Stages'!$C$71)*'[2]Stages'!$H$72+'[2]Stages'!$E$71,IF(D435&lt;=359.2,(D435-'[2]Stages'!$C$72)*'[2]Stages'!$H$73+'[2]Stages'!$E$72)))))))</f>
        <v>350.07136413945767</v>
      </c>
      <c r="G435" s="101" t="s">
        <v>737</v>
      </c>
      <c r="H435" s="101"/>
      <c r="I435" s="101"/>
      <c r="J435" s="101"/>
      <c r="K435" s="101"/>
      <c r="L435" s="101"/>
      <c r="M435" s="101"/>
      <c r="N435" s="101"/>
      <c r="O435" s="101"/>
      <c r="P435" s="101"/>
      <c r="Q435" s="117" t="s">
        <v>748</v>
      </c>
      <c r="R435" s="101"/>
      <c r="S435" s="101"/>
      <c r="T435" s="101"/>
      <c r="U435" s="117" t="s">
        <v>754</v>
      </c>
      <c r="V435" s="188"/>
      <c r="W435" s="105" t="s">
        <v>477</v>
      </c>
      <c r="X435" s="101"/>
      <c r="Y435" s="101"/>
      <c r="Z435" s="101"/>
      <c r="AA435" s="101"/>
      <c r="AB435" s="18">
        <v>22.4</v>
      </c>
      <c r="AC435" s="188">
        <v>19.94666666666667</v>
      </c>
      <c r="AD435" s="100"/>
      <c r="AE435" s="188">
        <v>19.94666666666667</v>
      </c>
      <c r="AF435" s="188"/>
      <c r="AG435" s="188">
        <v>19.94666666666667</v>
      </c>
      <c r="AH435" s="146">
        <f t="shared" si="10"/>
        <v>20.146666666666672</v>
      </c>
      <c r="AI435" s="189">
        <f t="shared" si="8"/>
        <v>21.55359999999999</v>
      </c>
      <c r="AJ435" s="189">
        <f t="shared" si="9"/>
        <v>28.123599999999996</v>
      </c>
      <c r="AK435" s="101"/>
      <c r="AL435" s="101"/>
      <c r="AM435" s="101"/>
      <c r="AN435" s="101"/>
      <c r="AO435" s="100"/>
      <c r="AP435" s="101"/>
      <c r="AQ435" s="100"/>
      <c r="AR435" s="100"/>
      <c r="AS435" s="100">
        <v>2008</v>
      </c>
      <c r="AT435" s="101"/>
      <c r="AU435" s="101"/>
      <c r="AV435" s="101"/>
      <c r="AW435" s="101" t="s">
        <v>740</v>
      </c>
      <c r="AX435" s="190">
        <v>350.6508875739645</v>
      </c>
      <c r="AY435" s="195">
        <v>19.87</v>
      </c>
      <c r="AZ435" s="196"/>
      <c r="BA435" s="108"/>
      <c r="BB435" s="108"/>
      <c r="BC435" s="109"/>
      <c r="BD435" s="101"/>
      <c r="BE435" s="155"/>
      <c r="BF435" s="156"/>
      <c r="BG435" s="156"/>
      <c r="BH435" s="155"/>
      <c r="BI435" s="156"/>
      <c r="BJ435" s="101"/>
      <c r="BK435" s="112"/>
      <c r="BL435" s="113"/>
      <c r="BM435" s="113"/>
      <c r="BN435" s="113"/>
      <c r="BO435" s="113"/>
      <c r="BP435" s="101"/>
      <c r="BQ435" s="101"/>
      <c r="BR435" s="101"/>
    </row>
    <row r="436" spans="1:70" s="177" customFormat="1" ht="12.75">
      <c r="A436" s="99"/>
      <c r="B436" s="100"/>
      <c r="C436" s="117"/>
      <c r="D436" s="167">
        <v>349.21923076923076</v>
      </c>
      <c r="E436" s="103" t="s">
        <v>276</v>
      </c>
      <c r="F436" s="64">
        <f>IF(D436&lt;=303.4,(D436-'[2]Stages'!$C$66)*'[2]Stages'!$H$67+'[2]Stages'!$E$66,IF(D436&lt;=307.2,(D436-'[2]Stages'!$C$67)*'[2]Stages'!$H$68+'[2]Stages'!$E$67,IF(D436&lt;=311.7,(D436-'[2]Stages'!$C$68)*'[2]Stages'!$H$69+'[2]Stages'!$E$68,IF(D436&lt;=318.1,(D436-'[2]Stages'!$C$69)*'[2]Stages'!$H$70+'[2]Stages'!$E$69,IF(D436&lt;=328.3,(D436-'[2]Stages'!$C$70)*'[2]Stages'!$H$71+'[2]Stages'!$E$70,IF(D436&lt;=345.3,(D436-'[2]Stages'!$C$71)*'[2]Stages'!$H$72+'[2]Stages'!$E$71,IF(D436&lt;=359.2,(D436-'[2]Stages'!$C$72)*'[2]Stages'!$H$73+'[2]Stages'!$E$72)))))))</f>
        <v>350.1727199778639</v>
      </c>
      <c r="G436" s="101" t="s">
        <v>737</v>
      </c>
      <c r="H436" s="101"/>
      <c r="I436" s="101"/>
      <c r="J436" s="101"/>
      <c r="K436" s="101"/>
      <c r="L436" s="101"/>
      <c r="M436" s="101"/>
      <c r="N436" s="101"/>
      <c r="O436" s="101"/>
      <c r="P436" s="101"/>
      <c r="Q436" s="117" t="s">
        <v>748</v>
      </c>
      <c r="R436" s="101"/>
      <c r="S436" s="101"/>
      <c r="T436" s="101"/>
      <c r="U436" s="117" t="s">
        <v>754</v>
      </c>
      <c r="V436" s="188"/>
      <c r="W436" s="105" t="s">
        <v>477</v>
      </c>
      <c r="X436" s="101"/>
      <c r="Y436" s="101"/>
      <c r="Z436" s="101"/>
      <c r="AA436" s="101"/>
      <c r="AB436" s="18">
        <v>22.4</v>
      </c>
      <c r="AC436" s="188">
        <v>20.042</v>
      </c>
      <c r="AD436" s="100"/>
      <c r="AE436" s="188">
        <v>20.042</v>
      </c>
      <c r="AF436" s="188"/>
      <c r="AG436" s="188">
        <v>20.042</v>
      </c>
      <c r="AH436" s="146">
        <f t="shared" si="10"/>
        <v>20.242000000000004</v>
      </c>
      <c r="AI436" s="189">
        <f t="shared" si="8"/>
        <v>21.136039999999994</v>
      </c>
      <c r="AJ436" s="189">
        <f t="shared" si="9"/>
        <v>27.706039999999987</v>
      </c>
      <c r="AK436" s="101"/>
      <c r="AL436" s="101"/>
      <c r="AM436" s="101"/>
      <c r="AN436" s="101"/>
      <c r="AO436" s="100"/>
      <c r="AP436" s="101"/>
      <c r="AQ436" s="100"/>
      <c r="AR436" s="100"/>
      <c r="AS436" s="100">
        <v>2008</v>
      </c>
      <c r="AT436" s="101"/>
      <c r="AU436" s="101"/>
      <c r="AV436" s="101"/>
      <c r="AW436" s="101" t="s">
        <v>740</v>
      </c>
      <c r="AX436" s="190">
        <v>350.67692307692306</v>
      </c>
      <c r="AY436" s="195">
        <v>20.6025</v>
      </c>
      <c r="AZ436" s="196"/>
      <c r="BA436" s="108"/>
      <c r="BB436" s="108"/>
      <c r="BC436" s="109"/>
      <c r="BD436" s="101"/>
      <c r="BE436" s="155"/>
      <c r="BF436" s="156"/>
      <c r="BG436" s="156"/>
      <c r="BH436" s="155"/>
      <c r="BI436" s="156"/>
      <c r="BJ436" s="101"/>
      <c r="BK436" s="112"/>
      <c r="BL436" s="113"/>
      <c r="BM436" s="113"/>
      <c r="BN436" s="113"/>
      <c r="BO436" s="113"/>
      <c r="BP436" s="101"/>
      <c r="BQ436" s="101"/>
      <c r="BR436" s="101"/>
    </row>
    <row r="437" spans="1:70" s="177" customFormat="1" ht="12.75">
      <c r="A437" s="99"/>
      <c r="B437" s="100"/>
      <c r="C437" s="117"/>
      <c r="D437" s="124">
        <v>349.2289156626506</v>
      </c>
      <c r="E437" s="103" t="s">
        <v>276</v>
      </c>
      <c r="F437" s="64">
        <f>IF(D437&lt;=303.4,(D437-'[2]Stages'!$C$66)*'[2]Stages'!$H$67+'[2]Stages'!$E$66,IF(D437&lt;=307.2,(D437-'[2]Stages'!$C$67)*'[2]Stages'!$H$68+'[2]Stages'!$E$67,IF(D437&lt;=311.7,(D437-'[2]Stages'!$C$68)*'[2]Stages'!$H$69+'[2]Stages'!$E$68,IF(D437&lt;=318.1,(D437-'[2]Stages'!$C$69)*'[2]Stages'!$H$70+'[2]Stages'!$E$69,IF(D437&lt;=328.3,(D437-'[2]Stages'!$C$70)*'[2]Stages'!$H$71+'[2]Stages'!$E$70,IF(D437&lt;=345.3,(D437-'[2]Stages'!$C$71)*'[2]Stages'!$H$72+'[2]Stages'!$E$71,IF(D437&lt;=359.2,(D437-'[2]Stages'!$C$72)*'[2]Stages'!$H$73+'[2]Stages'!$E$72)))))))</f>
        <v>350.181227355465</v>
      </c>
      <c r="G437" s="101" t="s">
        <v>737</v>
      </c>
      <c r="H437" s="101"/>
      <c r="I437" s="101"/>
      <c r="J437" s="101"/>
      <c r="K437" s="101"/>
      <c r="L437" s="101"/>
      <c r="M437" s="101"/>
      <c r="N437" s="101"/>
      <c r="O437" s="101"/>
      <c r="P437" s="101"/>
      <c r="Q437" s="117" t="s">
        <v>752</v>
      </c>
      <c r="R437" s="101"/>
      <c r="S437" s="101"/>
      <c r="T437" s="101"/>
      <c r="U437" s="117" t="s">
        <v>753</v>
      </c>
      <c r="V437" s="194"/>
      <c r="W437" s="105" t="s">
        <v>477</v>
      </c>
      <c r="X437" s="101"/>
      <c r="Y437" s="101"/>
      <c r="Z437" s="101"/>
      <c r="AA437" s="101"/>
      <c r="AB437" s="18">
        <v>22.4</v>
      </c>
      <c r="AC437" s="194">
        <v>19.87</v>
      </c>
      <c r="AD437" s="100"/>
      <c r="AE437" s="194">
        <v>19.87</v>
      </c>
      <c r="AF437" s="194"/>
      <c r="AG437" s="194">
        <v>19.87</v>
      </c>
      <c r="AH437" s="146">
        <f t="shared" si="10"/>
        <v>20.070000000000004</v>
      </c>
      <c r="AI437" s="189">
        <f t="shared" si="8"/>
        <v>21.889399999999995</v>
      </c>
      <c r="AJ437" s="189">
        <f t="shared" si="9"/>
        <v>28.459399999999988</v>
      </c>
      <c r="AK437" s="101"/>
      <c r="AL437" s="101"/>
      <c r="AM437" s="101"/>
      <c r="AN437" s="101"/>
      <c r="AO437" s="100"/>
      <c r="AP437" s="101"/>
      <c r="AQ437" s="100"/>
      <c r="AR437" s="100"/>
      <c r="AS437" s="100">
        <v>2008</v>
      </c>
      <c r="AT437" s="101"/>
      <c r="AU437" s="101"/>
      <c r="AV437" s="101"/>
      <c r="AW437" s="101" t="s">
        <v>740</v>
      </c>
      <c r="AX437" s="190">
        <v>350.6974358974359</v>
      </c>
      <c r="AY437" s="195">
        <v>20.9725</v>
      </c>
      <c r="AZ437" s="196"/>
      <c r="BA437" s="108"/>
      <c r="BB437" s="108"/>
      <c r="BC437" s="109"/>
      <c r="BD437" s="101"/>
      <c r="BE437" s="155"/>
      <c r="BF437" s="156"/>
      <c r="BG437" s="156"/>
      <c r="BH437" s="155"/>
      <c r="BI437" s="156"/>
      <c r="BJ437" s="101"/>
      <c r="BK437" s="112"/>
      <c r="BL437" s="113"/>
      <c r="BM437" s="113"/>
      <c r="BN437" s="113"/>
      <c r="BO437" s="113"/>
      <c r="BP437" s="101"/>
      <c r="BQ437" s="101"/>
      <c r="BR437" s="101"/>
    </row>
    <row r="438" spans="1:70" s="177" customFormat="1" ht="12.75">
      <c r="A438" s="99"/>
      <c r="B438" s="100"/>
      <c r="C438" s="117"/>
      <c r="D438" s="124">
        <v>349.26</v>
      </c>
      <c r="E438" s="103" t="s">
        <v>276</v>
      </c>
      <c r="F438" s="64">
        <f>IF(D438&lt;=303.4,(D438-'[2]Stages'!$C$66)*'[2]Stages'!$H$67+'[2]Stages'!$E$66,IF(D438&lt;=307.2,(D438-'[2]Stages'!$C$67)*'[2]Stages'!$H$68+'[2]Stages'!$E$67,IF(D438&lt;=311.7,(D438-'[2]Stages'!$C$68)*'[2]Stages'!$H$69+'[2]Stages'!$E$68,IF(D438&lt;=318.1,(D438-'[2]Stages'!$C$69)*'[2]Stages'!$H$70+'[2]Stages'!$E$69,IF(D438&lt;=328.3,(D438-'[2]Stages'!$C$70)*'[2]Stages'!$H$71+'[2]Stages'!$E$70,IF(D438&lt;=345.3,(D438-'[2]Stages'!$C$71)*'[2]Stages'!$H$72+'[2]Stages'!$E$71,IF(D438&lt;=359.2,(D438-'[2]Stages'!$C$72)*'[2]Stages'!$H$73+'[2]Stages'!$E$72)))))))</f>
        <v>350.20853237410074</v>
      </c>
      <c r="G438" s="101" t="s">
        <v>737</v>
      </c>
      <c r="H438" s="101"/>
      <c r="I438" s="101"/>
      <c r="J438" s="101"/>
      <c r="K438" s="101"/>
      <c r="L438" s="101"/>
      <c r="M438" s="101"/>
      <c r="N438" s="101"/>
      <c r="O438" s="101"/>
      <c r="P438" s="101"/>
      <c r="Q438" s="117" t="s">
        <v>748</v>
      </c>
      <c r="R438" s="101"/>
      <c r="S438" s="101"/>
      <c r="T438" s="101"/>
      <c r="U438" s="117" t="s">
        <v>749</v>
      </c>
      <c r="V438" s="188"/>
      <c r="W438" s="105" t="s">
        <v>477</v>
      </c>
      <c r="X438" s="101"/>
      <c r="Y438" s="101"/>
      <c r="Z438" s="101"/>
      <c r="AA438" s="101"/>
      <c r="AB438" s="18">
        <v>22.4</v>
      </c>
      <c r="AC438" s="188">
        <v>22.246666666666666</v>
      </c>
      <c r="AD438" s="100"/>
      <c r="AE438" s="188">
        <v>22.246666666666666</v>
      </c>
      <c r="AF438" s="188"/>
      <c r="AG438" s="188">
        <v>22.246666666666666</v>
      </c>
      <c r="AH438" s="146">
        <f t="shared" si="10"/>
        <v>22.44666666666667</v>
      </c>
      <c r="AI438" s="189">
        <f t="shared" si="8"/>
        <v>11.479600000000005</v>
      </c>
      <c r="AJ438" s="189">
        <f t="shared" si="9"/>
        <v>18.049599999999998</v>
      </c>
      <c r="AK438" s="101"/>
      <c r="AL438" s="101"/>
      <c r="AM438" s="101"/>
      <c r="AN438" s="101"/>
      <c r="AO438" s="100"/>
      <c r="AP438" s="101"/>
      <c r="AQ438" s="100"/>
      <c r="AR438" s="100"/>
      <c r="AS438" s="100">
        <v>2008</v>
      </c>
      <c r="AT438" s="101"/>
      <c r="AU438" s="101"/>
      <c r="AV438" s="101"/>
      <c r="AW438" s="101" t="s">
        <v>740</v>
      </c>
      <c r="AX438" s="190">
        <v>350.70925373134327</v>
      </c>
      <c r="AY438" s="195">
        <v>19.60333333333333</v>
      </c>
      <c r="AZ438" s="196"/>
      <c r="BA438" s="108"/>
      <c r="BB438" s="108"/>
      <c r="BC438" s="109"/>
      <c r="BD438" s="101"/>
      <c r="BE438" s="155"/>
      <c r="BF438" s="156"/>
      <c r="BG438" s="156"/>
      <c r="BH438" s="155"/>
      <c r="BI438" s="156"/>
      <c r="BJ438" s="101"/>
      <c r="BK438" s="112"/>
      <c r="BL438" s="113"/>
      <c r="BM438" s="113"/>
      <c r="BN438" s="113"/>
      <c r="BO438" s="113"/>
      <c r="BP438" s="101"/>
      <c r="BQ438" s="101"/>
      <c r="BR438" s="101"/>
    </row>
    <row r="439" spans="1:70" s="177" customFormat="1" ht="12.75">
      <c r="A439" s="99"/>
      <c r="B439" s="100"/>
      <c r="C439" s="117"/>
      <c r="D439" s="124">
        <v>349.27435897435896</v>
      </c>
      <c r="E439" s="103" t="s">
        <v>276</v>
      </c>
      <c r="F439" s="64">
        <f>IF(D439&lt;=303.4,(D439-'[2]Stages'!$C$66)*'[2]Stages'!$H$67+'[2]Stages'!$E$66,IF(D439&lt;=307.2,(D439-'[2]Stages'!$C$67)*'[2]Stages'!$H$68+'[2]Stages'!$E$67,IF(D439&lt;=311.7,(D439-'[2]Stages'!$C$68)*'[2]Stages'!$H$69+'[2]Stages'!$E$68,IF(D439&lt;=318.1,(D439-'[2]Stages'!$C$69)*'[2]Stages'!$H$70+'[2]Stages'!$E$69,IF(D439&lt;=328.3,(D439-'[2]Stages'!$C$70)*'[2]Stages'!$H$71+'[2]Stages'!$E$70,IF(D439&lt;=345.3,(D439-'[2]Stages'!$C$71)*'[2]Stages'!$H$72+'[2]Stages'!$E$71,IF(D439&lt;=359.2,(D439-'[2]Stages'!$C$72)*'[2]Stages'!$H$73+'[2]Stages'!$E$72)))))))</f>
        <v>350.2211455451024</v>
      </c>
      <c r="G439" s="101" t="s">
        <v>737</v>
      </c>
      <c r="H439" s="101"/>
      <c r="I439" s="101"/>
      <c r="J439" s="101"/>
      <c r="K439" s="101"/>
      <c r="L439" s="101"/>
      <c r="M439" s="101"/>
      <c r="N439" s="101"/>
      <c r="O439" s="101"/>
      <c r="P439" s="101"/>
      <c r="Q439" s="117" t="s">
        <v>741</v>
      </c>
      <c r="R439" s="101"/>
      <c r="S439" s="101"/>
      <c r="T439" s="101"/>
      <c r="U439" s="117" t="s">
        <v>744</v>
      </c>
      <c r="V439" s="197"/>
      <c r="W439" s="105" t="s">
        <v>477</v>
      </c>
      <c r="X439" s="101"/>
      <c r="Y439" s="101"/>
      <c r="Z439" s="101"/>
      <c r="AA439" s="101"/>
      <c r="AB439" s="18">
        <v>22.4</v>
      </c>
      <c r="AC439" s="197">
        <v>21.84</v>
      </c>
      <c r="AD439" s="100"/>
      <c r="AE439" s="197">
        <v>21.84</v>
      </c>
      <c r="AF439" s="197"/>
      <c r="AG439" s="197">
        <v>21.84</v>
      </c>
      <c r="AH439" s="146">
        <f t="shared" si="10"/>
        <v>22.040000000000003</v>
      </c>
      <c r="AI439" s="189">
        <f t="shared" si="8"/>
        <v>13.260800000000003</v>
      </c>
      <c r="AJ439" s="189">
        <f t="shared" si="9"/>
        <v>19.830799999999996</v>
      </c>
      <c r="AK439" s="101"/>
      <c r="AL439" s="101"/>
      <c r="AM439" s="101"/>
      <c r="AN439" s="101"/>
      <c r="AO439" s="100"/>
      <c r="AP439" s="101"/>
      <c r="AQ439" s="100"/>
      <c r="AR439" s="100"/>
      <c r="AS439" s="100">
        <v>2008</v>
      </c>
      <c r="AT439" s="101"/>
      <c r="AU439" s="101"/>
      <c r="AV439" s="101"/>
      <c r="AW439" s="101" t="s">
        <v>740</v>
      </c>
      <c r="AX439" s="190">
        <v>350.74871794871797</v>
      </c>
      <c r="AY439" s="195">
        <v>20.4375</v>
      </c>
      <c r="AZ439" s="196"/>
      <c r="BA439" s="108"/>
      <c r="BB439" s="108"/>
      <c r="BC439" s="109"/>
      <c r="BD439" s="101"/>
      <c r="BE439" s="155"/>
      <c r="BF439" s="156"/>
      <c r="BG439" s="156"/>
      <c r="BH439" s="155"/>
      <c r="BI439" s="156"/>
      <c r="BJ439" s="101"/>
      <c r="BK439" s="112"/>
      <c r="BL439" s="113"/>
      <c r="BM439" s="113"/>
      <c r="BN439" s="113"/>
      <c r="BO439" s="113"/>
      <c r="BP439" s="101"/>
      <c r="BQ439" s="101"/>
      <c r="BR439" s="101"/>
    </row>
    <row r="440" spans="1:70" s="177" customFormat="1" ht="12.75">
      <c r="A440" s="99"/>
      <c r="B440" s="100"/>
      <c r="C440" s="117"/>
      <c r="D440" s="167">
        <v>349.31538461538463</v>
      </c>
      <c r="E440" s="103" t="s">
        <v>276</v>
      </c>
      <c r="F440" s="64">
        <f>IF(D440&lt;=303.4,(D440-'[2]Stages'!$C$66)*'[2]Stages'!$H$67+'[2]Stages'!$E$66,IF(D440&lt;=307.2,(D440-'[2]Stages'!$C$67)*'[2]Stages'!$H$68+'[2]Stages'!$E$67,IF(D440&lt;=311.7,(D440-'[2]Stages'!$C$68)*'[2]Stages'!$H$69+'[2]Stages'!$E$68,IF(D440&lt;=318.1,(D440-'[2]Stages'!$C$69)*'[2]Stages'!$H$70+'[2]Stages'!$E$69,IF(D440&lt;=328.3,(D440-'[2]Stages'!$C$70)*'[2]Stages'!$H$71+'[2]Stages'!$E$70,IF(D440&lt;=345.3,(D440-'[2]Stages'!$C$71)*'[2]Stages'!$H$72+'[2]Stages'!$E$71,IF(D440&lt;=359.2,(D440-'[2]Stages'!$C$72)*'[2]Stages'!$H$73+'[2]Stages'!$E$72)))))))</f>
        <v>350.2571831765357</v>
      </c>
      <c r="G440" s="101" t="s">
        <v>737</v>
      </c>
      <c r="H440" s="101"/>
      <c r="I440" s="101"/>
      <c r="J440" s="101"/>
      <c r="K440" s="101"/>
      <c r="L440" s="101"/>
      <c r="M440" s="101"/>
      <c r="N440" s="101"/>
      <c r="O440" s="101"/>
      <c r="P440" s="101"/>
      <c r="Q440" s="117" t="s">
        <v>748</v>
      </c>
      <c r="R440" s="101"/>
      <c r="S440" s="101"/>
      <c r="T440" s="101"/>
      <c r="U440" s="117" t="s">
        <v>754</v>
      </c>
      <c r="V440" s="188"/>
      <c r="W440" s="105" t="s">
        <v>477</v>
      </c>
      <c r="X440" s="101"/>
      <c r="Y440" s="101"/>
      <c r="Z440" s="101"/>
      <c r="AA440" s="101"/>
      <c r="AB440" s="18">
        <v>22.4</v>
      </c>
      <c r="AC440" s="188">
        <v>19.88</v>
      </c>
      <c r="AD440" s="100"/>
      <c r="AE440" s="188">
        <v>19.88</v>
      </c>
      <c r="AF440" s="188"/>
      <c r="AG440" s="188">
        <v>19.88</v>
      </c>
      <c r="AH440" s="146">
        <f t="shared" si="10"/>
        <v>20.080000000000002</v>
      </c>
      <c r="AI440" s="189">
        <f t="shared" si="8"/>
        <v>21.845600000000005</v>
      </c>
      <c r="AJ440" s="189">
        <f t="shared" si="9"/>
        <v>28.415599999999998</v>
      </c>
      <c r="AK440" s="101"/>
      <c r="AL440" s="101"/>
      <c r="AM440" s="101"/>
      <c r="AN440" s="101"/>
      <c r="AO440" s="100"/>
      <c r="AP440" s="101"/>
      <c r="AQ440" s="100"/>
      <c r="AR440" s="100"/>
      <c r="AS440" s="100">
        <v>2008</v>
      </c>
      <c r="AT440" s="101"/>
      <c r="AU440" s="101"/>
      <c r="AV440" s="101"/>
      <c r="AW440" s="101" t="s">
        <v>740</v>
      </c>
      <c r="AX440" s="190">
        <v>350.8</v>
      </c>
      <c r="AY440" s="195">
        <v>19.425</v>
      </c>
      <c r="AZ440" s="196"/>
      <c r="BA440" s="108"/>
      <c r="BB440" s="108"/>
      <c r="BC440" s="109"/>
      <c r="BD440" s="101"/>
      <c r="BE440" s="155"/>
      <c r="BF440" s="156"/>
      <c r="BG440" s="156"/>
      <c r="BH440" s="155"/>
      <c r="BI440" s="156"/>
      <c r="BJ440" s="101"/>
      <c r="BK440" s="112"/>
      <c r="BL440" s="113"/>
      <c r="BM440" s="113"/>
      <c r="BN440" s="113"/>
      <c r="BO440" s="113"/>
      <c r="BP440" s="101"/>
      <c r="BQ440" s="101"/>
      <c r="BR440" s="101"/>
    </row>
    <row r="441" spans="1:70" s="177" customFormat="1" ht="12.75">
      <c r="A441" s="99"/>
      <c r="B441" s="100"/>
      <c r="C441" s="117"/>
      <c r="D441" s="167">
        <v>349.3723076923077</v>
      </c>
      <c r="E441" s="103" t="s">
        <v>276</v>
      </c>
      <c r="F441" s="64">
        <f>IF(D441&lt;=303.4,(D441-'[2]Stages'!$C$66)*'[2]Stages'!$H$67+'[2]Stages'!$E$66,IF(D441&lt;=307.2,(D441-'[2]Stages'!$C$67)*'[2]Stages'!$H$68+'[2]Stages'!$E$67,IF(D441&lt;=311.7,(D441-'[2]Stages'!$C$68)*'[2]Stages'!$H$69+'[2]Stages'!$E$68,IF(D441&lt;=318.1,(D441-'[2]Stages'!$C$69)*'[2]Stages'!$H$70+'[2]Stages'!$E$69,IF(D441&lt;=328.3,(D441-'[2]Stages'!$C$70)*'[2]Stages'!$H$71+'[2]Stages'!$E$70,IF(D441&lt;=345.3,(D441-'[2]Stages'!$C$71)*'[2]Stages'!$H$72+'[2]Stages'!$E$71,IF(D441&lt;=359.2,(D441-'[2]Stages'!$C$72)*'[2]Stages'!$H$73+'[2]Stages'!$E$72)))))))</f>
        <v>350.3071853901494</v>
      </c>
      <c r="G441" s="101" t="s">
        <v>737</v>
      </c>
      <c r="H441" s="101"/>
      <c r="I441" s="101"/>
      <c r="J441" s="101"/>
      <c r="K441" s="101"/>
      <c r="L441" s="101"/>
      <c r="M441" s="101"/>
      <c r="N441" s="101"/>
      <c r="O441" s="101"/>
      <c r="P441" s="101"/>
      <c r="Q441" s="117" t="s">
        <v>748</v>
      </c>
      <c r="R441" s="101"/>
      <c r="S441" s="101"/>
      <c r="T441" s="101"/>
      <c r="U441" s="117" t="s">
        <v>754</v>
      </c>
      <c r="V441" s="188"/>
      <c r="W441" s="105" t="s">
        <v>477</v>
      </c>
      <c r="X441" s="101"/>
      <c r="Y441" s="101"/>
      <c r="Z441" s="101"/>
      <c r="AA441" s="101"/>
      <c r="AB441" s="18">
        <v>22.4</v>
      </c>
      <c r="AC441" s="188">
        <v>20</v>
      </c>
      <c r="AD441" s="100"/>
      <c r="AE441" s="188">
        <v>20</v>
      </c>
      <c r="AF441" s="188"/>
      <c r="AG441" s="188">
        <v>20</v>
      </c>
      <c r="AH441" s="146">
        <f t="shared" si="10"/>
        <v>20.200000000000003</v>
      </c>
      <c r="AI441" s="189">
        <f t="shared" si="8"/>
        <v>21.319999999999993</v>
      </c>
      <c r="AJ441" s="189">
        <f t="shared" si="9"/>
        <v>27.89</v>
      </c>
      <c r="AK441" s="101"/>
      <c r="AL441" s="101"/>
      <c r="AM441" s="101"/>
      <c r="AN441" s="101"/>
      <c r="AO441" s="100"/>
      <c r="AP441" s="101"/>
      <c r="AQ441" s="100"/>
      <c r="AR441" s="100"/>
      <c r="AS441" s="100">
        <v>2008</v>
      </c>
      <c r="AT441" s="101"/>
      <c r="AU441" s="101"/>
      <c r="AV441" s="101"/>
      <c r="AW441" s="101" t="s">
        <v>740</v>
      </c>
      <c r="AX441" s="190">
        <v>350.8</v>
      </c>
      <c r="AY441" s="195">
        <v>21</v>
      </c>
      <c r="AZ441" s="196"/>
      <c r="BA441" s="108"/>
      <c r="BB441" s="108"/>
      <c r="BC441" s="109"/>
      <c r="BD441" s="101"/>
      <c r="BE441" s="155"/>
      <c r="BF441" s="156"/>
      <c r="BG441" s="156"/>
      <c r="BH441" s="155"/>
      <c r="BI441" s="156"/>
      <c r="BJ441" s="101"/>
      <c r="BK441" s="112"/>
      <c r="BL441" s="113"/>
      <c r="BM441" s="113"/>
      <c r="BN441" s="113"/>
      <c r="BO441" s="113"/>
      <c r="BP441" s="101"/>
      <c r="BQ441" s="101"/>
      <c r="BR441" s="101"/>
    </row>
    <row r="442" spans="1:70" s="177" customFormat="1" ht="12.75">
      <c r="A442" s="99"/>
      <c r="B442" s="100"/>
      <c r="C442" s="117"/>
      <c r="D442" s="124">
        <v>349.48192771084337</v>
      </c>
      <c r="E442" s="103" t="s">
        <v>276</v>
      </c>
      <c r="F442" s="64">
        <f>IF(D442&lt;=303.4,(D442-'[2]Stages'!$C$66)*'[2]Stages'!$H$67+'[2]Stages'!$E$66,IF(D442&lt;=307.2,(D442-'[2]Stages'!$C$67)*'[2]Stages'!$H$68+'[2]Stages'!$E$67,IF(D442&lt;=311.7,(D442-'[2]Stages'!$C$68)*'[2]Stages'!$H$69+'[2]Stages'!$E$68,IF(D442&lt;=318.1,(D442-'[2]Stages'!$C$69)*'[2]Stages'!$H$70+'[2]Stages'!$E$69,IF(D442&lt;=328.3,(D442-'[2]Stages'!$C$70)*'[2]Stages'!$H$71+'[2]Stages'!$E$70,IF(D442&lt;=345.3,(D442-'[2]Stages'!$C$71)*'[2]Stages'!$H$72+'[2]Stages'!$E$71,IF(D442&lt;=359.2,(D442-'[2]Stages'!$C$72)*'[2]Stages'!$H$73+'[2]Stages'!$E$72)))))))</f>
        <v>350.4034775071509</v>
      </c>
      <c r="G442" s="101" t="s">
        <v>737</v>
      </c>
      <c r="H442" s="101"/>
      <c r="I442" s="101"/>
      <c r="J442" s="101"/>
      <c r="K442" s="101"/>
      <c r="L442" s="101"/>
      <c r="M442" s="101"/>
      <c r="N442" s="101"/>
      <c r="O442" s="101"/>
      <c r="P442" s="101"/>
      <c r="Q442" s="117" t="s">
        <v>752</v>
      </c>
      <c r="R442" s="101"/>
      <c r="S442" s="101"/>
      <c r="T442" s="101"/>
      <c r="U442" s="117" t="s">
        <v>753</v>
      </c>
      <c r="V442" s="194"/>
      <c r="W442" s="105" t="s">
        <v>477</v>
      </c>
      <c r="X442" s="101"/>
      <c r="Y442" s="101"/>
      <c r="Z442" s="101"/>
      <c r="AA442" s="101"/>
      <c r="AB442" s="18">
        <v>22.4</v>
      </c>
      <c r="AC442" s="194">
        <v>19.52</v>
      </c>
      <c r="AD442" s="100"/>
      <c r="AE442" s="194">
        <v>19.52</v>
      </c>
      <c r="AF442" s="194"/>
      <c r="AG442" s="194">
        <v>19.52</v>
      </c>
      <c r="AH442" s="146">
        <f t="shared" si="10"/>
        <v>19.720000000000002</v>
      </c>
      <c r="AI442" s="189">
        <f t="shared" si="8"/>
        <v>23.422399999999996</v>
      </c>
      <c r="AJ442" s="189">
        <f t="shared" si="9"/>
        <v>29.992400000000004</v>
      </c>
      <c r="AK442" s="101"/>
      <c r="AL442" s="101"/>
      <c r="AM442" s="101"/>
      <c r="AN442" s="101"/>
      <c r="AO442" s="100"/>
      <c r="AP442" s="101"/>
      <c r="AQ442" s="100"/>
      <c r="AR442" s="100"/>
      <c r="AS442" s="100">
        <v>2008</v>
      </c>
      <c r="AT442" s="101"/>
      <c r="AU442" s="101"/>
      <c r="AV442" s="101"/>
      <c r="AW442" s="101" t="s">
        <v>740</v>
      </c>
      <c r="AX442" s="190">
        <v>350.8734939759036</v>
      </c>
      <c r="AY442" s="193">
        <v>19.85</v>
      </c>
      <c r="AZ442" s="168"/>
      <c r="BA442" s="108"/>
      <c r="BB442" s="108"/>
      <c r="BC442" s="109"/>
      <c r="BD442" s="101"/>
      <c r="BE442" s="155"/>
      <c r="BF442" s="156"/>
      <c r="BG442" s="156"/>
      <c r="BH442" s="155"/>
      <c r="BI442" s="156"/>
      <c r="BJ442" s="101"/>
      <c r="BK442" s="112"/>
      <c r="BL442" s="113"/>
      <c r="BM442" s="113"/>
      <c r="BN442" s="113"/>
      <c r="BO442" s="113"/>
      <c r="BP442" s="101"/>
      <c r="BQ442" s="101"/>
      <c r="BR442" s="101"/>
    </row>
    <row r="443" spans="1:70" s="177" customFormat="1" ht="12.75">
      <c r="A443" s="99"/>
      <c r="B443" s="100"/>
      <c r="C443" s="117"/>
      <c r="D443" s="124">
        <v>349.5</v>
      </c>
      <c r="E443" s="103" t="s">
        <v>276</v>
      </c>
      <c r="F443" s="64">
        <f>IF(D443&lt;=303.4,(D443-'[2]Stages'!$C$66)*'[2]Stages'!$H$67+'[2]Stages'!$E$66,IF(D443&lt;=307.2,(D443-'[2]Stages'!$C$67)*'[2]Stages'!$H$68+'[2]Stages'!$E$67,IF(D443&lt;=311.7,(D443-'[2]Stages'!$C$68)*'[2]Stages'!$H$69+'[2]Stages'!$E$68,IF(D443&lt;=318.1,(D443-'[2]Stages'!$C$69)*'[2]Stages'!$H$70+'[2]Stages'!$E$69,IF(D443&lt;=328.3,(D443-'[2]Stages'!$C$70)*'[2]Stages'!$H$71+'[2]Stages'!$E$70,IF(D443&lt;=345.3,(D443-'[2]Stages'!$C$71)*'[2]Stages'!$H$72+'[2]Stages'!$E$71,IF(D443&lt;=359.2,(D443-'[2]Stages'!$C$72)*'[2]Stages'!$H$73+'[2]Stages'!$E$72)))))))</f>
        <v>350.4193525179856</v>
      </c>
      <c r="G443" s="101" t="s">
        <v>737</v>
      </c>
      <c r="H443" s="101"/>
      <c r="I443" s="101"/>
      <c r="J443" s="101"/>
      <c r="K443" s="101"/>
      <c r="L443" s="101"/>
      <c r="M443" s="101"/>
      <c r="N443" s="101"/>
      <c r="O443" s="101"/>
      <c r="P443" s="101"/>
      <c r="Q443" s="117" t="s">
        <v>748</v>
      </c>
      <c r="R443" s="101"/>
      <c r="S443" s="101"/>
      <c r="T443" s="101"/>
      <c r="U443" s="117" t="s">
        <v>749</v>
      </c>
      <c r="V443" s="188"/>
      <c r="W443" s="105" t="s">
        <v>477</v>
      </c>
      <c r="X443" s="101"/>
      <c r="Y443" s="101"/>
      <c r="Z443" s="101"/>
      <c r="AA443" s="101"/>
      <c r="AB443" s="18">
        <v>22.4</v>
      </c>
      <c r="AC443" s="188">
        <v>21.39</v>
      </c>
      <c r="AD443" s="100"/>
      <c r="AE443" s="188">
        <v>21.39</v>
      </c>
      <c r="AF443" s="188"/>
      <c r="AG443" s="188">
        <v>21.39</v>
      </c>
      <c r="AH443" s="146">
        <f t="shared" si="10"/>
        <v>21.590000000000003</v>
      </c>
      <c r="AI443" s="189">
        <f t="shared" si="8"/>
        <v>15.231799999999993</v>
      </c>
      <c r="AJ443" s="189">
        <f t="shared" si="9"/>
        <v>21.8018</v>
      </c>
      <c r="AK443" s="101"/>
      <c r="AL443" s="101"/>
      <c r="AM443" s="101"/>
      <c r="AN443" s="101"/>
      <c r="AO443" s="100"/>
      <c r="AP443" s="101"/>
      <c r="AQ443" s="100"/>
      <c r="AR443" s="100"/>
      <c r="AS443" s="100">
        <v>2008</v>
      </c>
      <c r="AT443" s="101"/>
      <c r="AU443" s="101"/>
      <c r="AV443" s="101"/>
      <c r="AW443" s="101" t="s">
        <v>740</v>
      </c>
      <c r="AX443" s="190">
        <v>350.9317073170732</v>
      </c>
      <c r="AY443" s="195">
        <v>19.455</v>
      </c>
      <c r="AZ443" s="196"/>
      <c r="BA443" s="108"/>
      <c r="BB443" s="108"/>
      <c r="BC443" s="109"/>
      <c r="BD443" s="101"/>
      <c r="BE443" s="155"/>
      <c r="BF443" s="156"/>
      <c r="BG443" s="156"/>
      <c r="BH443" s="155"/>
      <c r="BI443" s="156"/>
      <c r="BJ443" s="101"/>
      <c r="BK443" s="112"/>
      <c r="BL443" s="113"/>
      <c r="BM443" s="113"/>
      <c r="BN443" s="113"/>
      <c r="BO443" s="113"/>
      <c r="BP443" s="101"/>
      <c r="BQ443" s="101"/>
      <c r="BR443" s="101"/>
    </row>
    <row r="444" spans="1:70" s="177" customFormat="1" ht="12.75">
      <c r="A444" s="99"/>
      <c r="B444" s="100"/>
      <c r="C444" s="117"/>
      <c r="D444" s="167">
        <v>349.51076923076926</v>
      </c>
      <c r="E444" s="103" t="s">
        <v>276</v>
      </c>
      <c r="F444" s="64">
        <f>IF(D444&lt;=303.4,(D444-'[2]Stages'!$C$66)*'[2]Stages'!$H$67+'[2]Stages'!$E$66,IF(D444&lt;=307.2,(D444-'[2]Stages'!$C$67)*'[2]Stages'!$H$68+'[2]Stages'!$E$67,IF(D444&lt;=311.7,(D444-'[2]Stages'!$C$68)*'[2]Stages'!$H$69+'[2]Stages'!$E$68,IF(D444&lt;=318.1,(D444-'[2]Stages'!$C$69)*'[2]Stages'!$H$70+'[2]Stages'!$E$69,IF(D444&lt;=328.3,(D444-'[2]Stages'!$C$70)*'[2]Stages'!$H$71+'[2]Stages'!$E$70,IF(D444&lt;=345.3,(D444-'[2]Stages'!$C$71)*'[2]Stages'!$H$72+'[2]Stages'!$E$71,IF(D444&lt;=359.2,(D444-'[2]Stages'!$C$72)*'[2]Stages'!$H$73+'[2]Stages'!$E$72)))))))</f>
        <v>350.4288123962369</v>
      </c>
      <c r="G444" s="101" t="s">
        <v>737</v>
      </c>
      <c r="H444" s="101"/>
      <c r="I444" s="101"/>
      <c r="J444" s="101"/>
      <c r="K444" s="101"/>
      <c r="L444" s="101"/>
      <c r="M444" s="101"/>
      <c r="N444" s="101"/>
      <c r="O444" s="101"/>
      <c r="P444" s="101"/>
      <c r="Q444" s="117" t="s">
        <v>748</v>
      </c>
      <c r="R444" s="101"/>
      <c r="S444" s="101"/>
      <c r="T444" s="101"/>
      <c r="U444" s="117" t="s">
        <v>754</v>
      </c>
      <c r="V444" s="188"/>
      <c r="W444" s="105" t="s">
        <v>477</v>
      </c>
      <c r="X444" s="101"/>
      <c r="Y444" s="101"/>
      <c r="Z444" s="101"/>
      <c r="AA444" s="101"/>
      <c r="AB444" s="18">
        <v>22.4</v>
      </c>
      <c r="AC444" s="188">
        <v>20.05</v>
      </c>
      <c r="AD444" s="100"/>
      <c r="AE444" s="188">
        <v>20.05</v>
      </c>
      <c r="AF444" s="188"/>
      <c r="AG444" s="188">
        <v>20.05</v>
      </c>
      <c r="AH444" s="146">
        <f t="shared" si="10"/>
        <v>20.250000000000004</v>
      </c>
      <c r="AI444" s="189">
        <f t="shared" si="8"/>
        <v>21.101</v>
      </c>
      <c r="AJ444" s="189">
        <f t="shared" si="9"/>
        <v>27.670999999999992</v>
      </c>
      <c r="AK444" s="101"/>
      <c r="AL444" s="101"/>
      <c r="AM444" s="101"/>
      <c r="AN444" s="101"/>
      <c r="AO444" s="100"/>
      <c r="AP444" s="101"/>
      <c r="AQ444" s="100"/>
      <c r="AR444" s="100"/>
      <c r="AS444" s="100">
        <v>2008</v>
      </c>
      <c r="AT444" s="101"/>
      <c r="AU444" s="101"/>
      <c r="AV444" s="101"/>
      <c r="AW444" s="101" t="s">
        <v>740</v>
      </c>
      <c r="AX444" s="190">
        <v>351.04935064935063</v>
      </c>
      <c r="AY444" s="195">
        <v>19.68</v>
      </c>
      <c r="AZ444" s="196">
        <v>351</v>
      </c>
      <c r="BA444" s="108">
        <f>AVERAGE(AY403:AY468)</f>
        <v>19.782110215053756</v>
      </c>
      <c r="BB444" s="108">
        <f>STDEV(AY403:AY468)</f>
        <v>0.8284828332854998</v>
      </c>
      <c r="BC444" s="109">
        <f>COUNT(AY403:AY468)</f>
        <v>62</v>
      </c>
      <c r="BD444" s="108">
        <f>2*BB444/(BC444)^0.5</f>
        <v>0.21043485008947224</v>
      </c>
      <c r="BE444" s="155"/>
      <c r="BF444" s="156"/>
      <c r="BG444" s="156"/>
      <c r="BH444" s="155"/>
      <c r="BI444" s="156"/>
      <c r="BJ444" s="101"/>
      <c r="BK444" s="112"/>
      <c r="BL444" s="113"/>
      <c r="BM444" s="113"/>
      <c r="BN444" s="113"/>
      <c r="BO444" s="113"/>
      <c r="BP444" s="101"/>
      <c r="BQ444" s="101"/>
      <c r="BR444" s="101"/>
    </row>
    <row r="445" spans="1:70" s="177" customFormat="1" ht="12.75">
      <c r="A445" s="99"/>
      <c r="B445" s="100"/>
      <c r="C445" s="117"/>
      <c r="D445" s="167">
        <v>349.6569230769231</v>
      </c>
      <c r="E445" s="103" t="s">
        <v>276</v>
      </c>
      <c r="F445" s="64">
        <f>IF(D445&lt;=303.4,(D445-'[2]Stages'!$C$66)*'[2]Stages'!$H$67+'[2]Stages'!$E$66,IF(D445&lt;=307.2,(D445-'[2]Stages'!$C$67)*'[2]Stages'!$H$68+'[2]Stages'!$E$67,IF(D445&lt;=311.7,(D445-'[2]Stages'!$C$68)*'[2]Stages'!$H$69+'[2]Stages'!$E$68,IF(D445&lt;=318.1,(D445-'[2]Stages'!$C$69)*'[2]Stages'!$H$70+'[2]Stages'!$E$69,IF(D445&lt;=328.3,(D445-'[2]Stages'!$C$70)*'[2]Stages'!$H$71+'[2]Stages'!$E$70,IF(D445&lt;=345.3,(D445-'[2]Stages'!$C$71)*'[2]Stages'!$H$72+'[2]Stages'!$E$71,IF(D445&lt;=359.2,(D445-'[2]Stages'!$C$72)*'[2]Stages'!$H$73+'[2]Stages'!$E$72)))))))</f>
        <v>350.5571964582181</v>
      </c>
      <c r="G445" s="101" t="s">
        <v>737</v>
      </c>
      <c r="H445" s="101"/>
      <c r="I445" s="101"/>
      <c r="J445" s="101"/>
      <c r="K445" s="101"/>
      <c r="L445" s="101"/>
      <c r="M445" s="101"/>
      <c r="N445" s="101"/>
      <c r="O445" s="101"/>
      <c r="P445" s="101"/>
      <c r="Q445" s="117" t="s">
        <v>748</v>
      </c>
      <c r="R445" s="101"/>
      <c r="S445" s="101"/>
      <c r="T445" s="101"/>
      <c r="U445" s="117" t="s">
        <v>754</v>
      </c>
      <c r="V445" s="188"/>
      <c r="W445" s="105" t="s">
        <v>477</v>
      </c>
      <c r="X445" s="101"/>
      <c r="Y445" s="101"/>
      <c r="Z445" s="101"/>
      <c r="AA445" s="101"/>
      <c r="AB445" s="18">
        <v>22.4</v>
      </c>
      <c r="AC445" s="188">
        <v>20.393333333333334</v>
      </c>
      <c r="AD445" s="100"/>
      <c r="AE445" s="188">
        <v>20.393333333333334</v>
      </c>
      <c r="AF445" s="188"/>
      <c r="AG445" s="188">
        <v>20.393333333333334</v>
      </c>
      <c r="AH445" s="146">
        <f t="shared" si="10"/>
        <v>20.593333333333337</v>
      </c>
      <c r="AI445" s="189">
        <f t="shared" si="8"/>
        <v>19.5972</v>
      </c>
      <c r="AJ445" s="189">
        <f t="shared" si="9"/>
        <v>26.167199999999994</v>
      </c>
      <c r="AK445" s="101"/>
      <c r="AL445" s="101"/>
      <c r="AM445" s="101"/>
      <c r="AN445" s="101"/>
      <c r="AO445" s="100"/>
      <c r="AP445" s="101"/>
      <c r="AQ445" s="100"/>
      <c r="AR445" s="100"/>
      <c r="AS445" s="100">
        <v>2008</v>
      </c>
      <c r="AT445" s="101"/>
      <c r="AU445" s="101"/>
      <c r="AV445" s="101"/>
      <c r="AW445" s="101" t="s">
        <v>740</v>
      </c>
      <c r="AX445" s="190">
        <v>351.1607142857143</v>
      </c>
      <c r="AY445" s="193">
        <v>20.02</v>
      </c>
      <c r="AZ445" s="168"/>
      <c r="BA445" s="108"/>
      <c r="BB445" s="108"/>
      <c r="BC445" s="109"/>
      <c r="BD445" s="101"/>
      <c r="BE445" s="155"/>
      <c r="BF445" s="156"/>
      <c r="BG445" s="156"/>
      <c r="BH445" s="155"/>
      <c r="BI445" s="156"/>
      <c r="BJ445" s="101"/>
      <c r="BK445" s="112"/>
      <c r="BL445" s="113"/>
      <c r="BM445" s="113"/>
      <c r="BN445" s="113"/>
      <c r="BO445" s="113"/>
      <c r="BP445" s="101"/>
      <c r="BQ445" s="101"/>
      <c r="BR445" s="101"/>
    </row>
    <row r="446" spans="1:70" s="177" customFormat="1" ht="12.75">
      <c r="A446" s="99"/>
      <c r="B446" s="100"/>
      <c r="C446" s="117"/>
      <c r="D446" s="167">
        <v>349.7146153846154</v>
      </c>
      <c r="E446" s="103" t="s">
        <v>276</v>
      </c>
      <c r="F446" s="64">
        <f>IF(D446&lt;=303.4,(D446-'[2]Stages'!$C$66)*'[2]Stages'!$H$67+'[2]Stages'!$E$66,IF(D446&lt;=307.2,(D446-'[2]Stages'!$C$67)*'[2]Stages'!$H$68+'[2]Stages'!$E$67,IF(D446&lt;=311.7,(D446-'[2]Stages'!$C$68)*'[2]Stages'!$H$69+'[2]Stages'!$E$68,IF(D446&lt;=318.1,(D446-'[2]Stages'!$C$69)*'[2]Stages'!$H$70+'[2]Stages'!$E$69,IF(D446&lt;=328.3,(D446-'[2]Stages'!$C$70)*'[2]Stages'!$H$71+'[2]Stages'!$E$70,IF(D446&lt;=345.3,(D446-'[2]Stages'!$C$71)*'[2]Stages'!$H$72+'[2]Stages'!$E$71,IF(D446&lt;=359.2,(D446-'[2]Stages'!$C$72)*'[2]Stages'!$H$73+'[2]Stages'!$E$72)))))))</f>
        <v>350.6078743774212</v>
      </c>
      <c r="G446" s="101" t="s">
        <v>737</v>
      </c>
      <c r="H446" s="101"/>
      <c r="I446" s="101"/>
      <c r="J446" s="101"/>
      <c r="K446" s="101"/>
      <c r="L446" s="101"/>
      <c r="M446" s="101"/>
      <c r="N446" s="101"/>
      <c r="O446" s="101"/>
      <c r="P446" s="101"/>
      <c r="Q446" s="117" t="s">
        <v>748</v>
      </c>
      <c r="R446" s="101"/>
      <c r="S446" s="101"/>
      <c r="T446" s="101"/>
      <c r="U446" s="117" t="s">
        <v>754</v>
      </c>
      <c r="V446" s="188"/>
      <c r="W446" s="105" t="s">
        <v>477</v>
      </c>
      <c r="X446" s="101"/>
      <c r="Y446" s="101"/>
      <c r="Z446" s="101"/>
      <c r="AA446" s="101"/>
      <c r="AB446" s="18">
        <v>22.4</v>
      </c>
      <c r="AC446" s="188">
        <v>20.115</v>
      </c>
      <c r="AD446" s="100"/>
      <c r="AE446" s="188">
        <v>20.115</v>
      </c>
      <c r="AF446" s="188"/>
      <c r="AG446" s="188">
        <v>20.115</v>
      </c>
      <c r="AH446" s="146">
        <f t="shared" si="10"/>
        <v>20.315</v>
      </c>
      <c r="AI446" s="189">
        <f t="shared" si="8"/>
        <v>20.816300000000012</v>
      </c>
      <c r="AJ446" s="189">
        <f t="shared" si="9"/>
        <v>27.386300000000006</v>
      </c>
      <c r="AK446" s="101"/>
      <c r="AL446" s="101"/>
      <c r="AM446" s="101"/>
      <c r="AN446" s="101"/>
      <c r="AO446" s="100"/>
      <c r="AP446" s="101"/>
      <c r="AQ446" s="100"/>
      <c r="AR446" s="100"/>
      <c r="AS446" s="100">
        <v>2008</v>
      </c>
      <c r="AT446" s="101"/>
      <c r="AU446" s="101"/>
      <c r="AV446" s="101"/>
      <c r="AW446" s="101" t="s">
        <v>740</v>
      </c>
      <c r="AX446" s="190">
        <v>351.1833766233766</v>
      </c>
      <c r="AY446" s="195">
        <v>19.715</v>
      </c>
      <c r="AZ446" s="196"/>
      <c r="BA446" s="108"/>
      <c r="BB446" s="108"/>
      <c r="BC446" s="109"/>
      <c r="BD446" s="101"/>
      <c r="BE446" s="101"/>
      <c r="BF446" s="108"/>
      <c r="BG446" s="108"/>
      <c r="BH446" s="101"/>
      <c r="BI446" s="108"/>
      <c r="BJ446" s="101"/>
      <c r="BK446" s="112"/>
      <c r="BL446" s="113"/>
      <c r="BM446" s="113"/>
      <c r="BN446" s="113"/>
      <c r="BO446" s="113"/>
      <c r="BP446" s="101"/>
      <c r="BQ446" s="101"/>
      <c r="BR446" s="101"/>
    </row>
    <row r="447" spans="1:70" s="177" customFormat="1" ht="12.75">
      <c r="A447" s="99"/>
      <c r="B447" s="100"/>
      <c r="C447" s="117"/>
      <c r="D447" s="124">
        <v>349.7830188679245</v>
      </c>
      <c r="E447" s="103" t="s">
        <v>276</v>
      </c>
      <c r="F447" s="64">
        <f>IF(D447&lt;=303.4,(D447-'[2]Stages'!$C$66)*'[2]Stages'!$H$67+'[2]Stages'!$E$66,IF(D447&lt;=307.2,(D447-'[2]Stages'!$C$67)*'[2]Stages'!$H$68+'[2]Stages'!$E$67,IF(D447&lt;=311.7,(D447-'[2]Stages'!$C$68)*'[2]Stages'!$H$69+'[2]Stages'!$E$68,IF(D447&lt;=318.1,(D447-'[2]Stages'!$C$69)*'[2]Stages'!$H$70+'[2]Stages'!$E$69,IF(D447&lt;=328.3,(D447-'[2]Stages'!$C$70)*'[2]Stages'!$H$71+'[2]Stages'!$E$70,IF(D447&lt;=345.3,(D447-'[2]Stages'!$C$71)*'[2]Stages'!$H$72+'[2]Stages'!$E$71,IF(D447&lt;=359.2,(D447-'[2]Stages'!$C$72)*'[2]Stages'!$H$73+'[2]Stages'!$E$72)))))))</f>
        <v>350.66796117822724</v>
      </c>
      <c r="G447" s="101" t="s">
        <v>737</v>
      </c>
      <c r="H447" s="101"/>
      <c r="I447" s="101"/>
      <c r="J447" s="101"/>
      <c r="K447" s="101"/>
      <c r="L447" s="101"/>
      <c r="M447" s="101"/>
      <c r="N447" s="101"/>
      <c r="O447" s="101"/>
      <c r="P447" s="101"/>
      <c r="Q447" s="117" t="s">
        <v>748</v>
      </c>
      <c r="R447" s="101"/>
      <c r="S447" s="101"/>
      <c r="T447" s="101"/>
      <c r="U447" s="117" t="s">
        <v>749</v>
      </c>
      <c r="V447" s="188"/>
      <c r="W447" s="105" t="s">
        <v>477</v>
      </c>
      <c r="X447" s="101"/>
      <c r="Y447" s="101"/>
      <c r="Z447" s="101"/>
      <c r="AA447" s="101"/>
      <c r="AB447" s="18">
        <v>22.4</v>
      </c>
      <c r="AC447" s="188">
        <v>21.14666666666667</v>
      </c>
      <c r="AD447" s="100"/>
      <c r="AE447" s="188">
        <v>21.14666666666667</v>
      </c>
      <c r="AF447" s="188"/>
      <c r="AG447" s="188">
        <v>21.14666666666667</v>
      </c>
      <c r="AH447" s="146">
        <f t="shared" si="10"/>
        <v>21.34666666666667</v>
      </c>
      <c r="AI447" s="189">
        <f t="shared" si="8"/>
        <v>16.29759999999999</v>
      </c>
      <c r="AJ447" s="189">
        <f t="shared" si="9"/>
        <v>22.867599999999996</v>
      </c>
      <c r="AK447" s="101"/>
      <c r="AL447" s="101"/>
      <c r="AM447" s="101"/>
      <c r="AN447" s="101"/>
      <c r="AO447" s="100"/>
      <c r="AP447" s="101"/>
      <c r="AQ447" s="100"/>
      <c r="AR447" s="100"/>
      <c r="AS447" s="100">
        <v>2008</v>
      </c>
      <c r="AT447" s="101"/>
      <c r="AU447" s="101"/>
      <c r="AV447" s="101"/>
      <c r="AW447" s="101" t="s">
        <v>740</v>
      </c>
      <c r="AX447" s="190">
        <v>351.20975609756096</v>
      </c>
      <c r="AY447" s="195">
        <v>19.98</v>
      </c>
      <c r="AZ447" s="196"/>
      <c r="BA447" s="108"/>
      <c r="BB447" s="108"/>
      <c r="BC447" s="109"/>
      <c r="BD447" s="101"/>
      <c r="BE447" s="101"/>
      <c r="BF447" s="108"/>
      <c r="BG447" s="108"/>
      <c r="BH447" s="101"/>
      <c r="BI447" s="108"/>
      <c r="BJ447" s="101"/>
      <c r="BK447" s="112"/>
      <c r="BL447" s="113"/>
      <c r="BM447" s="113"/>
      <c r="BN447" s="113"/>
      <c r="BO447" s="113"/>
      <c r="BP447" s="101"/>
      <c r="BQ447" s="101"/>
      <c r="BR447" s="101"/>
    </row>
    <row r="448" spans="1:70" s="155" customFormat="1" ht="12" customHeight="1">
      <c r="A448" s="99"/>
      <c r="B448" s="100"/>
      <c r="C448" s="117"/>
      <c r="D448" s="167">
        <v>349.7838461538461</v>
      </c>
      <c r="E448" s="103" t="s">
        <v>276</v>
      </c>
      <c r="F448" s="64">
        <f>IF(D448&lt;=303.4,(D448-'[2]Stages'!$C$66)*'[2]Stages'!$H$67+'[2]Stages'!$E$66,IF(D448&lt;=307.2,(D448-'[2]Stages'!$C$67)*'[2]Stages'!$H$68+'[2]Stages'!$E$67,IF(D448&lt;=311.7,(D448-'[2]Stages'!$C$68)*'[2]Stages'!$H$69+'[2]Stages'!$E$68,IF(D448&lt;=318.1,(D448-'[2]Stages'!$C$69)*'[2]Stages'!$H$70+'[2]Stages'!$E$69,IF(D448&lt;=328.3,(D448-'[2]Stages'!$C$70)*'[2]Stages'!$H$71+'[2]Stages'!$E$70,IF(D448&lt;=345.3,(D448-'[2]Stages'!$C$71)*'[2]Stages'!$H$72+'[2]Stages'!$E$71,IF(D448&lt;=359.2,(D448-'[2]Stages'!$C$72)*'[2]Stages'!$H$73+'[2]Stages'!$E$72)))))))</f>
        <v>350.66868788046486</v>
      </c>
      <c r="G448" s="101" t="s">
        <v>737</v>
      </c>
      <c r="H448" s="101"/>
      <c r="I448" s="101"/>
      <c r="J448" s="101"/>
      <c r="K448" s="101"/>
      <c r="L448" s="101"/>
      <c r="M448" s="101"/>
      <c r="N448" s="101"/>
      <c r="O448" s="101"/>
      <c r="P448" s="101"/>
      <c r="Q448" s="117" t="s">
        <v>748</v>
      </c>
      <c r="R448" s="101"/>
      <c r="S448" s="101"/>
      <c r="T448" s="101"/>
      <c r="U448" s="117" t="s">
        <v>754</v>
      </c>
      <c r="V448" s="188"/>
      <c r="W448" s="105" t="s">
        <v>477</v>
      </c>
      <c r="X448" s="101"/>
      <c r="Y448" s="101"/>
      <c r="Z448" s="101"/>
      <c r="AA448" s="101"/>
      <c r="AB448" s="18">
        <v>22.4</v>
      </c>
      <c r="AC448" s="188">
        <v>19.35333333333333</v>
      </c>
      <c r="AD448" s="100"/>
      <c r="AE448" s="188">
        <v>19.35333333333333</v>
      </c>
      <c r="AF448" s="188"/>
      <c r="AG448" s="188">
        <v>19.35333333333333</v>
      </c>
      <c r="AH448" s="146">
        <f t="shared" si="10"/>
        <v>19.553333333333335</v>
      </c>
      <c r="AI448" s="189">
        <f t="shared" si="8"/>
        <v>24.1524</v>
      </c>
      <c r="AJ448" s="189">
        <f t="shared" si="9"/>
        <v>30.722400000000007</v>
      </c>
      <c r="AK448" s="101"/>
      <c r="AL448" s="101"/>
      <c r="AM448" s="101"/>
      <c r="AN448" s="101"/>
      <c r="AO448" s="100"/>
      <c r="AP448" s="101"/>
      <c r="AQ448" s="100"/>
      <c r="AR448" s="100"/>
      <c r="AS448" s="100">
        <v>2008</v>
      </c>
      <c r="AT448" s="101"/>
      <c r="AU448" s="101"/>
      <c r="AV448" s="101"/>
      <c r="AW448" s="101" t="s">
        <v>740</v>
      </c>
      <c r="AX448" s="190">
        <v>351.25</v>
      </c>
      <c r="AY448" s="193">
        <v>19.35</v>
      </c>
      <c r="AZ448" s="168"/>
      <c r="BA448" s="108"/>
      <c r="BB448" s="108"/>
      <c r="BC448" s="109"/>
      <c r="BD448" s="101"/>
      <c r="BE448" s="101"/>
      <c r="BF448" s="108"/>
      <c r="BG448" s="108"/>
      <c r="BH448" s="101"/>
      <c r="BI448" s="108"/>
      <c r="BJ448" s="101"/>
      <c r="BK448" s="112"/>
      <c r="BL448" s="113"/>
      <c r="BM448" s="113"/>
      <c r="BN448" s="113"/>
      <c r="BO448" s="113"/>
      <c r="BP448" s="101"/>
      <c r="BQ448" s="101"/>
      <c r="BR448" s="101"/>
    </row>
    <row r="449" spans="1:70" s="155" customFormat="1" ht="12" customHeight="1">
      <c r="A449" s="99"/>
      <c r="B449" s="100"/>
      <c r="C449" s="117"/>
      <c r="D449" s="124">
        <v>349.79881656804736</v>
      </c>
      <c r="E449" s="103" t="s">
        <v>276</v>
      </c>
      <c r="F449" s="64">
        <f>IF(D449&lt;=303.4,(D449-'[2]Stages'!$C$66)*'[2]Stages'!$H$67+'[2]Stages'!$E$66,IF(D449&lt;=307.2,(D449-'[2]Stages'!$C$67)*'[2]Stages'!$H$68+'[2]Stages'!$E$67,IF(D449&lt;=311.7,(D449-'[2]Stages'!$C$68)*'[2]Stages'!$H$69+'[2]Stages'!$E$68,IF(D449&lt;=318.1,(D449-'[2]Stages'!$C$69)*'[2]Stages'!$H$70+'[2]Stages'!$E$69,IF(D449&lt;=328.3,(D449-'[2]Stages'!$C$70)*'[2]Stages'!$H$71+'[2]Stages'!$E$70,IF(D449&lt;=345.3,(D449-'[2]Stages'!$C$71)*'[2]Stages'!$H$72+'[2]Stages'!$E$71,IF(D449&lt;=359.2,(D449-'[2]Stages'!$C$72)*'[2]Stages'!$H$73+'[2]Stages'!$E$72)))))))</f>
        <v>350.6818381507812</v>
      </c>
      <c r="G449" s="101" t="s">
        <v>737</v>
      </c>
      <c r="H449" s="101"/>
      <c r="I449" s="101"/>
      <c r="J449" s="101"/>
      <c r="K449" s="101"/>
      <c r="L449" s="101"/>
      <c r="M449" s="101"/>
      <c r="N449" s="101"/>
      <c r="O449" s="101"/>
      <c r="P449" s="101"/>
      <c r="Q449" s="117" t="s">
        <v>748</v>
      </c>
      <c r="R449" s="101"/>
      <c r="S449" s="101"/>
      <c r="T449" s="101"/>
      <c r="U449" s="117" t="s">
        <v>755</v>
      </c>
      <c r="V449" s="188"/>
      <c r="W449" s="105" t="s">
        <v>477</v>
      </c>
      <c r="X449" s="101"/>
      <c r="Y449" s="101"/>
      <c r="Z449" s="101"/>
      <c r="AA449" s="101"/>
      <c r="AB449" s="18">
        <v>22.4</v>
      </c>
      <c r="AC449" s="188">
        <v>21.04</v>
      </c>
      <c r="AD449" s="100"/>
      <c r="AE449" s="188">
        <v>21.04</v>
      </c>
      <c r="AF449" s="188"/>
      <c r="AG449" s="188">
        <v>21.04</v>
      </c>
      <c r="AH449" s="146">
        <f t="shared" si="10"/>
        <v>21.240000000000002</v>
      </c>
      <c r="AI449" s="189">
        <f t="shared" si="8"/>
        <v>16.764800000000008</v>
      </c>
      <c r="AJ449" s="189">
        <f t="shared" si="9"/>
        <v>23.3348</v>
      </c>
      <c r="AK449" s="101"/>
      <c r="AL449" s="101"/>
      <c r="AM449" s="101"/>
      <c r="AN449" s="101"/>
      <c r="AO449" s="100"/>
      <c r="AP449" s="101"/>
      <c r="AQ449" s="100"/>
      <c r="AR449" s="100"/>
      <c r="AS449" s="100">
        <v>2008</v>
      </c>
      <c r="AT449" s="101"/>
      <c r="AU449" s="101"/>
      <c r="AV449" s="101"/>
      <c r="AW449" s="101" t="s">
        <v>740</v>
      </c>
      <c r="AX449" s="190">
        <v>351.35714285714283</v>
      </c>
      <c r="AY449" s="193">
        <v>18.67</v>
      </c>
      <c r="AZ449" s="168"/>
      <c r="BA449" s="108"/>
      <c r="BB449" s="108"/>
      <c r="BC449" s="109"/>
      <c r="BD449" s="101"/>
      <c r="BE449" s="101"/>
      <c r="BF449" s="108"/>
      <c r="BG449" s="108"/>
      <c r="BH449" s="101"/>
      <c r="BI449" s="108"/>
      <c r="BJ449" s="101"/>
      <c r="BK449" s="112"/>
      <c r="BL449" s="113"/>
      <c r="BM449" s="113"/>
      <c r="BN449" s="113"/>
      <c r="BO449" s="113"/>
      <c r="BP449" s="101"/>
      <c r="BQ449" s="101"/>
      <c r="BR449" s="101"/>
    </row>
    <row r="450" spans="1:70" s="155" customFormat="1" ht="12" customHeight="1">
      <c r="A450" s="99"/>
      <c r="B450" s="100"/>
      <c r="C450" s="117"/>
      <c r="D450" s="167">
        <v>349.91153846153844</v>
      </c>
      <c r="E450" s="103" t="s">
        <v>276</v>
      </c>
      <c r="F450" s="64">
        <f>IF(D450&lt;=303.4,(D450-'[2]Stages'!$C$66)*'[2]Stages'!$H$67+'[2]Stages'!$E$66,IF(D450&lt;=307.2,(D450-'[2]Stages'!$C$67)*'[2]Stages'!$H$68+'[2]Stages'!$E$67,IF(D450&lt;=311.7,(D450-'[2]Stages'!$C$68)*'[2]Stages'!$H$69+'[2]Stages'!$E$68,IF(D450&lt;=318.1,(D450-'[2]Stages'!$C$69)*'[2]Stages'!$H$70+'[2]Stages'!$E$69,IF(D450&lt;=328.3,(D450-'[2]Stages'!$C$70)*'[2]Stages'!$H$71+'[2]Stages'!$E$70,IF(D450&lt;=345.3,(D450-'[2]Stages'!$C$71)*'[2]Stages'!$H$72+'[2]Stages'!$E$71,IF(D450&lt;=359.2,(D450-'[2]Stages'!$C$72)*'[2]Stages'!$H$73+'[2]Stages'!$E$72)))))))</f>
        <v>350.78085500830105</v>
      </c>
      <c r="G450" s="101" t="s">
        <v>737</v>
      </c>
      <c r="H450" s="101"/>
      <c r="I450" s="101"/>
      <c r="J450" s="101"/>
      <c r="K450" s="101"/>
      <c r="L450" s="101"/>
      <c r="M450" s="101"/>
      <c r="N450" s="101"/>
      <c r="O450" s="101"/>
      <c r="P450" s="101"/>
      <c r="Q450" s="117" t="s">
        <v>748</v>
      </c>
      <c r="R450" s="101"/>
      <c r="S450" s="101"/>
      <c r="T450" s="101"/>
      <c r="U450" s="117" t="s">
        <v>754</v>
      </c>
      <c r="V450" s="188"/>
      <c r="W450" s="105" t="s">
        <v>477</v>
      </c>
      <c r="X450" s="101"/>
      <c r="Y450" s="101"/>
      <c r="Z450" s="101"/>
      <c r="AA450" s="101"/>
      <c r="AB450" s="18">
        <v>22.4</v>
      </c>
      <c r="AC450" s="188">
        <v>19.23333333333333</v>
      </c>
      <c r="AD450" s="100"/>
      <c r="AE450" s="188">
        <v>19.23333333333333</v>
      </c>
      <c r="AF450" s="188"/>
      <c r="AG450" s="188">
        <v>19.23333333333333</v>
      </c>
      <c r="AH450" s="146">
        <f t="shared" si="10"/>
        <v>19.433333333333334</v>
      </c>
      <c r="AI450" s="189">
        <f t="shared" si="8"/>
        <v>24.67800000000001</v>
      </c>
      <c r="AJ450" s="189">
        <f t="shared" si="9"/>
        <v>31.248000000000005</v>
      </c>
      <c r="AK450" s="101"/>
      <c r="AL450" s="101"/>
      <c r="AM450" s="101"/>
      <c r="AN450" s="101"/>
      <c r="AO450" s="100"/>
      <c r="AP450" s="101"/>
      <c r="AQ450" s="100"/>
      <c r="AR450" s="100"/>
      <c r="AS450" s="100">
        <v>2008</v>
      </c>
      <c r="AT450" s="101"/>
      <c r="AU450" s="101"/>
      <c r="AV450" s="101"/>
      <c r="AW450" s="101" t="s">
        <v>740</v>
      </c>
      <c r="AX450" s="190">
        <v>351.4701298701299</v>
      </c>
      <c r="AY450" s="195">
        <v>19.82333333333333</v>
      </c>
      <c r="AZ450" s="196"/>
      <c r="BA450" s="108"/>
      <c r="BB450" s="108"/>
      <c r="BC450" s="109"/>
      <c r="BD450" s="101"/>
      <c r="BE450" s="101"/>
      <c r="BF450" s="108"/>
      <c r="BG450" s="108"/>
      <c r="BH450" s="101"/>
      <c r="BI450" s="108"/>
      <c r="BJ450" s="101"/>
      <c r="BK450" s="112"/>
      <c r="BL450" s="113"/>
      <c r="BM450" s="113"/>
      <c r="BN450" s="113"/>
      <c r="BO450" s="113"/>
      <c r="BP450" s="101"/>
      <c r="BQ450" s="101"/>
      <c r="BR450" s="101"/>
    </row>
    <row r="451" spans="1:70" s="155" customFormat="1" ht="12" customHeight="1">
      <c r="A451" s="99"/>
      <c r="B451" s="100"/>
      <c r="C451" s="117"/>
      <c r="D451" s="167">
        <v>349.9623076923077</v>
      </c>
      <c r="E451" s="103" t="s">
        <v>276</v>
      </c>
      <c r="F451" s="64">
        <f>IF(D451&lt;=303.4,(D451-'[2]Stages'!$C$66)*'[2]Stages'!$H$67+'[2]Stages'!$E$66,IF(D451&lt;=307.2,(D451-'[2]Stages'!$C$67)*'[2]Stages'!$H$68+'[2]Stages'!$E$67,IF(D451&lt;=311.7,(D451-'[2]Stages'!$C$68)*'[2]Stages'!$H$69+'[2]Stages'!$E$68,IF(D451&lt;=318.1,(D451-'[2]Stages'!$C$69)*'[2]Stages'!$H$70+'[2]Stages'!$E$69,IF(D451&lt;=328.3,(D451-'[2]Stages'!$C$70)*'[2]Stages'!$H$71+'[2]Stages'!$E$70,IF(D451&lt;=345.3,(D451-'[2]Stages'!$C$71)*'[2]Stages'!$H$72+'[2]Stages'!$E$71,IF(D451&lt;=359.2,(D451-'[2]Stages'!$C$72)*'[2]Stages'!$H$73+'[2]Stages'!$E$72)))))))</f>
        <v>350.82545157719983</v>
      </c>
      <c r="G451" s="101" t="s">
        <v>737</v>
      </c>
      <c r="H451" s="101"/>
      <c r="I451" s="101"/>
      <c r="J451" s="101"/>
      <c r="K451" s="101"/>
      <c r="L451" s="101"/>
      <c r="M451" s="101"/>
      <c r="N451" s="101"/>
      <c r="O451" s="101"/>
      <c r="P451" s="101"/>
      <c r="Q451" s="117" t="s">
        <v>748</v>
      </c>
      <c r="R451" s="101"/>
      <c r="S451" s="101"/>
      <c r="T451" s="101"/>
      <c r="U451" s="117" t="s">
        <v>754</v>
      </c>
      <c r="V451" s="188"/>
      <c r="W451" s="105" t="s">
        <v>477</v>
      </c>
      <c r="X451" s="101"/>
      <c r="Y451" s="101"/>
      <c r="Z451" s="101"/>
      <c r="AA451" s="101"/>
      <c r="AB451" s="18">
        <v>22.4</v>
      </c>
      <c r="AC451" s="188">
        <v>19.34</v>
      </c>
      <c r="AD451" s="100"/>
      <c r="AE451" s="188">
        <v>19.34</v>
      </c>
      <c r="AF451" s="188"/>
      <c r="AG451" s="188">
        <v>19.34</v>
      </c>
      <c r="AH451" s="146">
        <f t="shared" si="10"/>
        <v>19.540000000000003</v>
      </c>
      <c r="AI451" s="189">
        <f t="shared" si="8"/>
        <v>24.210800000000006</v>
      </c>
      <c r="AJ451" s="189">
        <f t="shared" si="9"/>
        <v>30.7808</v>
      </c>
      <c r="AK451" s="101"/>
      <c r="AL451" s="101"/>
      <c r="AM451" s="101"/>
      <c r="AN451" s="101"/>
      <c r="AO451" s="100"/>
      <c r="AP451" s="101"/>
      <c r="AQ451" s="100"/>
      <c r="AR451" s="100"/>
      <c r="AS451" s="100">
        <v>2008</v>
      </c>
      <c r="AT451" s="101"/>
      <c r="AU451" s="101"/>
      <c r="AV451" s="101"/>
      <c r="AW451" s="101" t="s">
        <v>740</v>
      </c>
      <c r="AX451" s="190">
        <v>351.4878048780488</v>
      </c>
      <c r="AY451" s="195">
        <v>20.08</v>
      </c>
      <c r="AZ451" s="196"/>
      <c r="BA451" s="108"/>
      <c r="BB451" s="108"/>
      <c r="BC451" s="109"/>
      <c r="BD451" s="101"/>
      <c r="BE451" s="101"/>
      <c r="BF451" s="108"/>
      <c r="BG451" s="108"/>
      <c r="BH451" s="101"/>
      <c r="BI451" s="108"/>
      <c r="BJ451" s="101"/>
      <c r="BK451" s="112"/>
      <c r="BL451" s="113"/>
      <c r="BM451" s="113"/>
      <c r="BN451" s="113"/>
      <c r="BO451" s="113"/>
      <c r="BP451" s="101"/>
      <c r="BQ451" s="101"/>
      <c r="BR451" s="101"/>
    </row>
    <row r="452" spans="1:70" s="155" customFormat="1" ht="12" customHeight="1">
      <c r="A452" s="99"/>
      <c r="B452" s="100"/>
      <c r="C452" s="117"/>
      <c r="D452" s="124">
        <v>349.9879518072289</v>
      </c>
      <c r="E452" s="103" t="s">
        <v>276</v>
      </c>
      <c r="F452" s="64">
        <f>IF(D452&lt;=303.4,(D452-'[2]Stages'!$C$66)*'[2]Stages'!$H$67+'[2]Stages'!$E$66,IF(D452&lt;=307.2,(D452-'[2]Stages'!$C$67)*'[2]Stages'!$H$68+'[2]Stages'!$E$67,IF(D452&lt;=311.7,(D452-'[2]Stages'!$C$68)*'[2]Stages'!$H$69+'[2]Stages'!$E$68,IF(D452&lt;=318.1,(D452-'[2]Stages'!$C$69)*'[2]Stages'!$H$70+'[2]Stages'!$E$69,IF(D452&lt;=328.3,(D452-'[2]Stages'!$C$70)*'[2]Stages'!$H$71+'[2]Stages'!$E$70,IF(D452&lt;=345.3,(D452-'[2]Stages'!$C$71)*'[2]Stages'!$H$72+'[2]Stages'!$E$71,IF(D452&lt;=359.2,(D452-'[2]Stages'!$C$72)*'[2]Stages'!$H$73+'[2]Stages'!$E$72)))))))</f>
        <v>350.84797781052265</v>
      </c>
      <c r="G452" s="101" t="s">
        <v>737</v>
      </c>
      <c r="H452" s="101"/>
      <c r="I452" s="101"/>
      <c r="J452" s="101"/>
      <c r="K452" s="101"/>
      <c r="L452" s="101"/>
      <c r="M452" s="101"/>
      <c r="N452" s="101"/>
      <c r="O452" s="101"/>
      <c r="P452" s="101"/>
      <c r="Q452" s="117" t="s">
        <v>752</v>
      </c>
      <c r="R452" s="101"/>
      <c r="S452" s="101"/>
      <c r="T452" s="101"/>
      <c r="U452" s="117" t="s">
        <v>753</v>
      </c>
      <c r="V452" s="194"/>
      <c r="W452" s="105" t="s">
        <v>477</v>
      </c>
      <c r="X452" s="101"/>
      <c r="Y452" s="101"/>
      <c r="Z452" s="101"/>
      <c r="AA452" s="101"/>
      <c r="AB452" s="18">
        <v>22.4</v>
      </c>
      <c r="AC452" s="194">
        <v>19.9</v>
      </c>
      <c r="AD452" s="100"/>
      <c r="AE452" s="194">
        <v>19.9</v>
      </c>
      <c r="AF452" s="194"/>
      <c r="AG452" s="194">
        <v>19.9</v>
      </c>
      <c r="AH452" s="146">
        <f t="shared" si="10"/>
        <v>20.1</v>
      </c>
      <c r="AI452" s="189">
        <f t="shared" si="8"/>
        <v>21.75800000000001</v>
      </c>
      <c r="AJ452" s="189">
        <f t="shared" si="9"/>
        <v>28.328000000000003</v>
      </c>
      <c r="AK452" s="101"/>
      <c r="AL452" s="101"/>
      <c r="AM452" s="101"/>
      <c r="AN452" s="101"/>
      <c r="AO452" s="100"/>
      <c r="AP452" s="101"/>
      <c r="AQ452" s="100"/>
      <c r="AR452" s="100"/>
      <c r="AS452" s="100">
        <v>2008</v>
      </c>
      <c r="AT452" s="101"/>
      <c r="AU452" s="101"/>
      <c r="AV452" s="101"/>
      <c r="AW452" s="101" t="s">
        <v>740</v>
      </c>
      <c r="AX452" s="190">
        <v>351.57142857142856</v>
      </c>
      <c r="AY452" s="193">
        <v>19.68</v>
      </c>
      <c r="AZ452" s="168"/>
      <c r="BA452" s="108"/>
      <c r="BB452" s="108"/>
      <c r="BC452" s="109"/>
      <c r="BD452" s="101"/>
      <c r="BE452" s="101"/>
      <c r="BF452" s="108"/>
      <c r="BG452" s="108"/>
      <c r="BH452" s="101"/>
      <c r="BI452" s="108"/>
      <c r="BJ452" s="101"/>
      <c r="BK452" s="112"/>
      <c r="BL452" s="113"/>
      <c r="BM452" s="113"/>
      <c r="BN452" s="113"/>
      <c r="BO452" s="113"/>
      <c r="BP452" s="101"/>
      <c r="BQ452" s="101"/>
      <c r="BR452" s="101"/>
    </row>
    <row r="453" spans="1:70" s="155" customFormat="1" ht="12" customHeight="1">
      <c r="A453" s="99"/>
      <c r="B453" s="100"/>
      <c r="C453" s="117"/>
      <c r="D453" s="124">
        <v>350</v>
      </c>
      <c r="E453" s="103" t="s">
        <v>276</v>
      </c>
      <c r="F453" s="64">
        <f>IF(D453&lt;=303.4,(D453-'[2]Stages'!$C$66)*'[2]Stages'!$H$67+'[2]Stages'!$E$66,IF(D453&lt;=307.2,(D453-'[2]Stages'!$C$67)*'[2]Stages'!$H$68+'[2]Stages'!$E$67,IF(D453&lt;=311.7,(D453-'[2]Stages'!$C$68)*'[2]Stages'!$H$69+'[2]Stages'!$E$68,IF(D453&lt;=318.1,(D453-'[2]Stages'!$C$69)*'[2]Stages'!$H$70+'[2]Stages'!$E$69,IF(D453&lt;=328.3,(D453-'[2]Stages'!$C$70)*'[2]Stages'!$H$71+'[2]Stages'!$E$70,IF(D453&lt;=345.3,(D453-'[2]Stages'!$C$71)*'[2]Stages'!$H$72+'[2]Stages'!$E$71,IF(D453&lt;=359.2,(D453-'[2]Stages'!$C$72)*'[2]Stages'!$H$73+'[2]Stages'!$E$72)))))))</f>
        <v>350.85856115107913</v>
      </c>
      <c r="G453" s="101" t="s">
        <v>737</v>
      </c>
      <c r="H453" s="101"/>
      <c r="I453" s="101"/>
      <c r="J453" s="101"/>
      <c r="K453" s="101"/>
      <c r="L453" s="101"/>
      <c r="M453" s="101"/>
      <c r="N453" s="101"/>
      <c r="O453" s="101"/>
      <c r="P453" s="101"/>
      <c r="Q453" s="117" t="s">
        <v>748</v>
      </c>
      <c r="R453" s="101"/>
      <c r="S453" s="101"/>
      <c r="T453" s="101"/>
      <c r="U453" s="117" t="s">
        <v>749</v>
      </c>
      <c r="V453" s="188"/>
      <c r="W453" s="105" t="s">
        <v>477</v>
      </c>
      <c r="X453" s="101"/>
      <c r="Y453" s="101"/>
      <c r="Z453" s="101"/>
      <c r="AA453" s="101"/>
      <c r="AB453" s="18">
        <v>22.4</v>
      </c>
      <c r="AC453" s="188">
        <v>20.416666666666668</v>
      </c>
      <c r="AD453" s="100"/>
      <c r="AE453" s="188">
        <v>20.416666666666668</v>
      </c>
      <c r="AF453" s="188"/>
      <c r="AG453" s="188">
        <v>20.416666666666668</v>
      </c>
      <c r="AH453" s="146">
        <f t="shared" si="10"/>
        <v>20.61666666666667</v>
      </c>
      <c r="AI453" s="189">
        <f t="shared" si="8"/>
        <v>19.49499999999999</v>
      </c>
      <c r="AJ453" s="189">
        <f t="shared" si="9"/>
        <v>26.064999999999998</v>
      </c>
      <c r="AK453" s="101"/>
      <c r="AL453" s="101"/>
      <c r="AM453" s="101"/>
      <c r="AN453" s="101"/>
      <c r="AO453" s="100"/>
      <c r="AP453" s="101"/>
      <c r="AQ453" s="100"/>
      <c r="AR453" s="100"/>
      <c r="AS453" s="100">
        <v>2008</v>
      </c>
      <c r="AT453" s="101"/>
      <c r="AU453" s="101"/>
      <c r="AV453" s="101"/>
      <c r="AW453" s="101" t="s">
        <v>740</v>
      </c>
      <c r="AX453" s="190">
        <v>351.76585365853657</v>
      </c>
      <c r="AY453" s="195">
        <v>20.136666666666667</v>
      </c>
      <c r="AZ453" s="196"/>
      <c r="BA453" s="108"/>
      <c r="BB453" s="108"/>
      <c r="BC453" s="109"/>
      <c r="BD453" s="101"/>
      <c r="BE453" s="101"/>
      <c r="BF453" s="108"/>
      <c r="BG453" s="108"/>
      <c r="BH453" s="101"/>
      <c r="BI453" s="108"/>
      <c r="BJ453" s="101"/>
      <c r="BK453" s="112"/>
      <c r="BL453" s="113"/>
      <c r="BM453" s="113"/>
      <c r="BN453" s="113"/>
      <c r="BO453" s="113"/>
      <c r="BP453" s="101"/>
      <c r="BQ453" s="101"/>
      <c r="BR453" s="101"/>
    </row>
    <row r="454" spans="1:70" s="155" customFormat="1" ht="12" customHeight="1">
      <c r="A454" s="99"/>
      <c r="B454" s="100"/>
      <c r="C454" s="117"/>
      <c r="D454" s="124">
        <v>350.00119402985075</v>
      </c>
      <c r="E454" s="103" t="s">
        <v>276</v>
      </c>
      <c r="F454" s="64">
        <f>IF(D454&lt;=303.4,(D454-'[2]Stages'!$C$66)*'[2]Stages'!$H$67+'[2]Stages'!$E$66,IF(D454&lt;=307.2,(D454-'[2]Stages'!$C$67)*'[2]Stages'!$H$68+'[2]Stages'!$E$67,IF(D454&lt;=311.7,(D454-'[2]Stages'!$C$68)*'[2]Stages'!$H$69+'[2]Stages'!$E$68,IF(D454&lt;=318.1,(D454-'[2]Stages'!$C$69)*'[2]Stages'!$H$70+'[2]Stages'!$E$69,IF(D454&lt;=328.3,(D454-'[2]Stages'!$C$70)*'[2]Stages'!$H$71+'[2]Stages'!$E$70,IF(D454&lt;=345.3,(D454-'[2]Stages'!$C$71)*'[2]Stages'!$H$72+'[2]Stages'!$E$71,IF(D454&lt;=359.2,(D454-'[2]Stages'!$C$72)*'[2]Stages'!$H$73+'[2]Stages'!$E$72)))))))</f>
        <v>350.8596100075164</v>
      </c>
      <c r="G454" s="101" t="s">
        <v>737</v>
      </c>
      <c r="H454" s="101"/>
      <c r="I454" s="101"/>
      <c r="J454" s="101"/>
      <c r="K454" s="101"/>
      <c r="L454" s="101"/>
      <c r="M454" s="101"/>
      <c r="N454" s="101"/>
      <c r="O454" s="101"/>
      <c r="P454" s="101"/>
      <c r="Q454" s="117" t="s">
        <v>748</v>
      </c>
      <c r="R454" s="101"/>
      <c r="S454" s="101"/>
      <c r="T454" s="101"/>
      <c r="U454" s="117" t="s">
        <v>754</v>
      </c>
      <c r="V454" s="188"/>
      <c r="W454" s="105" t="s">
        <v>477</v>
      </c>
      <c r="X454" s="101"/>
      <c r="Y454" s="101"/>
      <c r="Z454" s="101"/>
      <c r="AA454" s="101"/>
      <c r="AB454" s="18">
        <v>22.4</v>
      </c>
      <c r="AC454" s="188">
        <v>18.17666666666667</v>
      </c>
      <c r="AD454" s="100"/>
      <c r="AE454" s="188">
        <v>18.17666666666667</v>
      </c>
      <c r="AF454" s="188"/>
      <c r="AG454" s="188">
        <v>18.17666666666667</v>
      </c>
      <c r="AH454" s="146">
        <f t="shared" si="10"/>
        <v>18.376666666666672</v>
      </c>
      <c r="AI454" s="189">
        <f t="shared" si="8"/>
        <v>29.30619999999999</v>
      </c>
      <c r="AJ454" s="189">
        <f t="shared" si="9"/>
        <v>35.87619999999998</v>
      </c>
      <c r="AK454" s="101"/>
      <c r="AL454" s="101"/>
      <c r="AM454" s="101"/>
      <c r="AN454" s="101"/>
      <c r="AO454" s="100"/>
      <c r="AP454" s="101"/>
      <c r="AQ454" s="100"/>
      <c r="AR454" s="100"/>
      <c r="AS454" s="100">
        <v>2008</v>
      </c>
      <c r="AT454" s="101"/>
      <c r="AU454" s="101"/>
      <c r="AV454" s="101"/>
      <c r="AW454" s="101" t="s">
        <v>740</v>
      </c>
      <c r="AX454" s="190">
        <v>351.89285714285717</v>
      </c>
      <c r="AY454" s="193">
        <v>19.57</v>
      </c>
      <c r="AZ454" s="168"/>
      <c r="BA454" s="108"/>
      <c r="BB454" s="108"/>
      <c r="BC454" s="109"/>
      <c r="BD454" s="101"/>
      <c r="BE454" s="101"/>
      <c r="BF454" s="108"/>
      <c r="BG454" s="108"/>
      <c r="BH454" s="101"/>
      <c r="BI454" s="108"/>
      <c r="BJ454" s="101"/>
      <c r="BK454" s="112"/>
      <c r="BL454" s="113"/>
      <c r="BM454" s="113"/>
      <c r="BN454" s="113"/>
      <c r="BO454" s="113"/>
      <c r="BP454" s="101"/>
      <c r="BQ454" s="101"/>
      <c r="BR454" s="101"/>
    </row>
    <row r="455" spans="1:70" s="155" customFormat="1" ht="12" customHeight="1">
      <c r="A455" s="99"/>
      <c r="B455" s="100"/>
      <c r="C455" s="117"/>
      <c r="D455" s="124">
        <v>350.0788059701493</v>
      </c>
      <c r="E455" s="103" t="s">
        <v>276</v>
      </c>
      <c r="F455" s="64">
        <f>IF(D455&lt;=303.4,(D455-'[2]Stages'!$C$66)*'[2]Stages'!$H$67+'[2]Stages'!$E$66,IF(D455&lt;=307.2,(D455-'[2]Stages'!$C$67)*'[2]Stages'!$H$68+'[2]Stages'!$E$67,IF(D455&lt;=311.7,(D455-'[2]Stages'!$C$68)*'[2]Stages'!$H$69+'[2]Stages'!$E$68,IF(D455&lt;=318.1,(D455-'[2]Stages'!$C$69)*'[2]Stages'!$H$70+'[2]Stages'!$E$69,IF(D455&lt;=328.3,(D455-'[2]Stages'!$C$70)*'[2]Stages'!$H$71+'[2]Stages'!$E$70,IF(D455&lt;=345.3,(D455-'[2]Stages'!$C$71)*'[2]Stages'!$H$72+'[2]Stages'!$E$71,IF(D455&lt;=359.2,(D455-'[2]Stages'!$C$72)*'[2]Stages'!$H$73+'[2]Stages'!$E$72)))))))</f>
        <v>350.9277856759369</v>
      </c>
      <c r="G455" s="101" t="s">
        <v>737</v>
      </c>
      <c r="H455" s="101"/>
      <c r="I455" s="101"/>
      <c r="J455" s="101"/>
      <c r="K455" s="101"/>
      <c r="L455" s="101"/>
      <c r="M455" s="101"/>
      <c r="N455" s="101"/>
      <c r="O455" s="101"/>
      <c r="P455" s="101"/>
      <c r="Q455" s="117" t="s">
        <v>748</v>
      </c>
      <c r="R455" s="101"/>
      <c r="S455" s="101"/>
      <c r="T455" s="101"/>
      <c r="U455" s="117" t="s">
        <v>754</v>
      </c>
      <c r="V455" s="188"/>
      <c r="W455" s="105" t="s">
        <v>477</v>
      </c>
      <c r="X455" s="101"/>
      <c r="Y455" s="101"/>
      <c r="Z455" s="101"/>
      <c r="AA455" s="101"/>
      <c r="AB455" s="18">
        <v>22.4</v>
      </c>
      <c r="AC455" s="188">
        <v>17.845</v>
      </c>
      <c r="AD455" s="100"/>
      <c r="AE455" s="188">
        <v>17.845</v>
      </c>
      <c r="AF455" s="188"/>
      <c r="AG455" s="188">
        <v>17.845</v>
      </c>
      <c r="AH455" s="146">
        <f t="shared" si="10"/>
        <v>18.045</v>
      </c>
      <c r="AI455" s="189">
        <f t="shared" si="8"/>
        <v>30.75890000000001</v>
      </c>
      <c r="AJ455" s="189">
        <f t="shared" si="9"/>
        <v>37.328900000000004</v>
      </c>
      <c r="AK455" s="101"/>
      <c r="AL455" s="101"/>
      <c r="AM455" s="101"/>
      <c r="AN455" s="101"/>
      <c r="AO455" s="100"/>
      <c r="AP455" s="101"/>
      <c r="AQ455" s="100"/>
      <c r="AR455" s="100"/>
      <c r="AS455" s="100">
        <v>2008</v>
      </c>
      <c r="AT455" s="101"/>
      <c r="AU455" s="101"/>
      <c r="AV455" s="101"/>
      <c r="AW455" s="101" t="s">
        <v>740</v>
      </c>
      <c r="AX455" s="190">
        <v>351.9064935064935</v>
      </c>
      <c r="AY455" s="195">
        <v>20.205</v>
      </c>
      <c r="AZ455" s="196"/>
      <c r="BA455" s="108"/>
      <c r="BB455" s="108"/>
      <c r="BC455" s="109"/>
      <c r="BD455" s="101"/>
      <c r="BE455" s="101"/>
      <c r="BF455" s="108"/>
      <c r="BG455" s="108"/>
      <c r="BH455" s="101"/>
      <c r="BI455" s="108"/>
      <c r="BJ455" s="101"/>
      <c r="BK455" s="112"/>
      <c r="BL455" s="113"/>
      <c r="BM455" s="113"/>
      <c r="BN455" s="113"/>
      <c r="BO455" s="113"/>
      <c r="BP455" s="101"/>
      <c r="BQ455" s="101"/>
      <c r="BR455" s="101"/>
    </row>
    <row r="456" spans="1:70" s="155" customFormat="1" ht="12" customHeight="1">
      <c r="A456" s="99"/>
      <c r="B456" s="100"/>
      <c r="C456" s="117"/>
      <c r="D456" s="124">
        <v>350.1128205128205</v>
      </c>
      <c r="E456" s="103" t="s">
        <v>276</v>
      </c>
      <c r="F456" s="64">
        <f>IF(D456&lt;=303.4,(D456-'[2]Stages'!$C$66)*'[2]Stages'!$H$67+'[2]Stages'!$E$66,IF(D456&lt;=307.2,(D456-'[2]Stages'!$C$67)*'[2]Stages'!$H$68+'[2]Stages'!$E$67,IF(D456&lt;=311.7,(D456-'[2]Stages'!$C$68)*'[2]Stages'!$H$69+'[2]Stages'!$E$68,IF(D456&lt;=318.1,(D456-'[2]Stages'!$C$69)*'[2]Stages'!$H$70+'[2]Stages'!$E$69,IF(D456&lt;=328.3,(D456-'[2]Stages'!$C$70)*'[2]Stages'!$H$71+'[2]Stages'!$E$70,IF(D456&lt;=345.3,(D456-'[2]Stages'!$C$71)*'[2]Stages'!$H$72+'[2]Stages'!$E$71,IF(D456&lt;=359.2,(D456-'[2]Stages'!$C$72)*'[2]Stages'!$H$73+'[2]Stages'!$E$72)))))))</f>
        <v>350.9576646375208</v>
      </c>
      <c r="G456" s="101" t="s">
        <v>737</v>
      </c>
      <c r="H456" s="101"/>
      <c r="I456" s="101"/>
      <c r="J456" s="101"/>
      <c r="K456" s="101"/>
      <c r="L456" s="101"/>
      <c r="M456" s="101"/>
      <c r="N456" s="101"/>
      <c r="O456" s="101"/>
      <c r="P456" s="101"/>
      <c r="Q456" s="117" t="s">
        <v>748</v>
      </c>
      <c r="R456" s="101"/>
      <c r="S456" s="101"/>
      <c r="T456" s="101"/>
      <c r="U456" s="117" t="s">
        <v>749</v>
      </c>
      <c r="V456" s="188"/>
      <c r="W456" s="105" t="s">
        <v>477</v>
      </c>
      <c r="X456" s="101"/>
      <c r="Y456" s="101"/>
      <c r="Z456" s="101"/>
      <c r="AA456" s="101"/>
      <c r="AB456" s="18">
        <v>22.4</v>
      </c>
      <c r="AC456" s="188">
        <v>19.61</v>
      </c>
      <c r="AD456" s="100"/>
      <c r="AE456" s="188">
        <v>19.61</v>
      </c>
      <c r="AF456" s="188"/>
      <c r="AG456" s="188">
        <v>19.61</v>
      </c>
      <c r="AH456" s="146">
        <f t="shared" si="10"/>
        <v>19.810000000000002</v>
      </c>
      <c r="AI456" s="189">
        <f t="shared" si="8"/>
        <v>23.0282</v>
      </c>
      <c r="AJ456" s="189">
        <f t="shared" si="9"/>
        <v>29.598200000000006</v>
      </c>
      <c r="AK456" s="101"/>
      <c r="AL456" s="101"/>
      <c r="AM456" s="101"/>
      <c r="AN456" s="101"/>
      <c r="AO456" s="100"/>
      <c r="AP456" s="101"/>
      <c r="AQ456" s="100"/>
      <c r="AR456" s="100"/>
      <c r="AS456" s="100">
        <v>2008</v>
      </c>
      <c r="AT456" s="101"/>
      <c r="AU456" s="101"/>
      <c r="AV456" s="101"/>
      <c r="AW456" s="101" t="s">
        <v>740</v>
      </c>
      <c r="AX456" s="181">
        <v>352</v>
      </c>
      <c r="AY456" s="181"/>
      <c r="AZ456" s="182">
        <v>352</v>
      </c>
      <c r="BA456" s="108">
        <f>AVERAGE(AY427:AY487)</f>
        <v>19.599312865497073</v>
      </c>
      <c r="BB456" s="108">
        <f>STDEV(AY427:AY487)</f>
        <v>0.6681781994501257</v>
      </c>
      <c r="BC456" s="109">
        <f>COUNT(AY387:AY427)</f>
        <v>41</v>
      </c>
      <c r="BD456" s="108">
        <f>2*BB456/(BC456)^0.5</f>
        <v>0.20870380604016292</v>
      </c>
      <c r="BE456" s="101"/>
      <c r="BF456" s="108"/>
      <c r="BG456" s="108"/>
      <c r="BH456" s="101"/>
      <c r="BI456" s="108"/>
      <c r="BJ456" s="101"/>
      <c r="BK456" s="112"/>
      <c r="BL456" s="113"/>
      <c r="BM456" s="113"/>
      <c r="BN456" s="113"/>
      <c r="BO456" s="113"/>
      <c r="BP456" s="101"/>
      <c r="BQ456" s="101"/>
      <c r="BR456" s="101"/>
    </row>
    <row r="457" spans="1:70" s="155" customFormat="1" ht="12" customHeight="1">
      <c r="A457" s="99"/>
      <c r="B457" s="100"/>
      <c r="C457" s="117"/>
      <c r="D457" s="124">
        <v>350.1528358208955</v>
      </c>
      <c r="E457" s="103" t="s">
        <v>276</v>
      </c>
      <c r="F457" s="64">
        <f>IF(D457&lt;=303.4,(D457-'[2]Stages'!$C$66)*'[2]Stages'!$H$67+'[2]Stages'!$E$66,IF(D457&lt;=307.2,(D457-'[2]Stages'!$C$67)*'[2]Stages'!$H$68+'[2]Stages'!$E$67,IF(D457&lt;=311.7,(D457-'[2]Stages'!$C$68)*'[2]Stages'!$H$69+'[2]Stages'!$E$68,IF(D457&lt;=318.1,(D457-'[2]Stages'!$C$69)*'[2]Stages'!$H$70+'[2]Stages'!$E$69,IF(D457&lt;=328.3,(D457-'[2]Stages'!$C$70)*'[2]Stages'!$H$71+'[2]Stages'!$E$70,IF(D457&lt;=345.3,(D457-'[2]Stages'!$C$71)*'[2]Stages'!$H$72+'[2]Stages'!$E$71,IF(D457&lt;=359.2,(D457-'[2]Stages'!$C$72)*'[2]Stages'!$H$73+'[2]Stages'!$E$72)))))))</f>
        <v>350.99281477504564</v>
      </c>
      <c r="G457" s="101" t="s">
        <v>737</v>
      </c>
      <c r="H457" s="101"/>
      <c r="I457" s="101"/>
      <c r="J457" s="101"/>
      <c r="K457" s="101"/>
      <c r="L457" s="101"/>
      <c r="M457" s="101"/>
      <c r="N457" s="101"/>
      <c r="O457" s="101"/>
      <c r="P457" s="101"/>
      <c r="Q457" s="117" t="s">
        <v>748</v>
      </c>
      <c r="R457" s="101"/>
      <c r="S457" s="101"/>
      <c r="T457" s="101"/>
      <c r="U457" s="117" t="s">
        <v>754</v>
      </c>
      <c r="V457" s="188"/>
      <c r="W457" s="105" t="s">
        <v>477</v>
      </c>
      <c r="X457" s="101"/>
      <c r="Y457" s="101"/>
      <c r="Z457" s="101"/>
      <c r="AA457" s="101"/>
      <c r="AB457" s="18">
        <v>22.4</v>
      </c>
      <c r="AC457" s="188">
        <v>18.59</v>
      </c>
      <c r="AD457" s="100"/>
      <c r="AE457" s="188">
        <v>18.59</v>
      </c>
      <c r="AF457" s="188"/>
      <c r="AG457" s="188">
        <v>18.59</v>
      </c>
      <c r="AH457" s="146">
        <f t="shared" si="10"/>
        <v>18.790000000000003</v>
      </c>
      <c r="AI457" s="189">
        <f t="shared" si="8"/>
        <v>27.495800000000003</v>
      </c>
      <c r="AJ457" s="189">
        <f t="shared" si="9"/>
        <v>34.065799999999996</v>
      </c>
      <c r="AK457" s="101"/>
      <c r="AL457" s="101"/>
      <c r="AM457" s="101"/>
      <c r="AN457" s="101"/>
      <c r="AO457" s="100"/>
      <c r="AP457" s="101"/>
      <c r="AQ457" s="100"/>
      <c r="AR457" s="100"/>
      <c r="AS457" s="100">
        <v>2008</v>
      </c>
      <c r="AT457" s="101"/>
      <c r="AU457" s="101"/>
      <c r="AV457" s="101"/>
      <c r="AW457" s="101" t="s">
        <v>740</v>
      </c>
      <c r="AX457" s="181">
        <v>352</v>
      </c>
      <c r="AY457" s="181"/>
      <c r="AZ457" s="182"/>
      <c r="BA457" s="108"/>
      <c r="BB457" s="108"/>
      <c r="BC457" s="109"/>
      <c r="BD457" s="101"/>
      <c r="BE457" s="101"/>
      <c r="BF457" s="108"/>
      <c r="BG457" s="108"/>
      <c r="BH457" s="101"/>
      <c r="BI457" s="108"/>
      <c r="BJ457" s="101"/>
      <c r="BK457" s="112"/>
      <c r="BL457" s="113"/>
      <c r="BM457" s="113"/>
      <c r="BN457" s="113"/>
      <c r="BO457" s="113"/>
      <c r="BP457" s="101"/>
      <c r="BQ457" s="101"/>
      <c r="BR457" s="101"/>
    </row>
    <row r="458" spans="1:70" s="155" customFormat="1" ht="12" customHeight="1">
      <c r="A458" s="99"/>
      <c r="B458" s="100"/>
      <c r="C458" s="117"/>
      <c r="D458" s="124">
        <v>350.1715976331361</v>
      </c>
      <c r="E458" s="103" t="s">
        <v>276</v>
      </c>
      <c r="F458" s="64">
        <f>IF(D458&lt;=303.4,(D458-'[2]Stages'!$C$66)*'[2]Stages'!$H$67+'[2]Stages'!$E$66,IF(D458&lt;=307.2,(D458-'[2]Stages'!$C$67)*'[2]Stages'!$H$68+'[2]Stages'!$E$67,IF(D458&lt;=311.7,(D458-'[2]Stages'!$C$68)*'[2]Stages'!$H$69+'[2]Stages'!$E$68,IF(D458&lt;=318.1,(D458-'[2]Stages'!$C$69)*'[2]Stages'!$H$70+'[2]Stages'!$E$69,IF(D458&lt;=328.3,(D458-'[2]Stages'!$C$70)*'[2]Stages'!$H$71+'[2]Stages'!$E$70,IF(D458&lt;=345.3,(D458-'[2]Stages'!$C$71)*'[2]Stages'!$H$72+'[2]Stages'!$E$71,IF(D458&lt;=359.2,(D458-'[2]Stages'!$C$72)*'[2]Stages'!$H$73+'[2]Stages'!$E$72)))))))</f>
        <v>351.00929547486277</v>
      </c>
      <c r="G458" s="101" t="s">
        <v>737</v>
      </c>
      <c r="H458" s="101"/>
      <c r="I458" s="101"/>
      <c r="J458" s="101"/>
      <c r="K458" s="101"/>
      <c r="L458" s="101"/>
      <c r="M458" s="101"/>
      <c r="N458" s="101"/>
      <c r="O458" s="101"/>
      <c r="P458" s="101"/>
      <c r="Q458" s="117" t="s">
        <v>748</v>
      </c>
      <c r="R458" s="101"/>
      <c r="S458" s="101"/>
      <c r="T458" s="101"/>
      <c r="U458" s="117" t="s">
        <v>755</v>
      </c>
      <c r="V458" s="188"/>
      <c r="W458" s="105" t="s">
        <v>477</v>
      </c>
      <c r="X458" s="101"/>
      <c r="Y458" s="101"/>
      <c r="Z458" s="101"/>
      <c r="AA458" s="101"/>
      <c r="AB458" s="18">
        <v>22.4</v>
      </c>
      <c r="AC458" s="188">
        <v>19.64</v>
      </c>
      <c r="AD458" s="100"/>
      <c r="AE458" s="188">
        <v>19.64</v>
      </c>
      <c r="AF458" s="188"/>
      <c r="AG458" s="188">
        <v>19.64</v>
      </c>
      <c r="AH458" s="146">
        <f t="shared" si="10"/>
        <v>19.840000000000003</v>
      </c>
      <c r="AI458" s="189">
        <f t="shared" si="8"/>
        <v>22.8968</v>
      </c>
      <c r="AJ458" s="189">
        <f t="shared" si="9"/>
        <v>29.466799999999992</v>
      </c>
      <c r="AK458" s="101"/>
      <c r="AL458" s="101"/>
      <c r="AM458" s="101"/>
      <c r="AN458" s="101"/>
      <c r="AO458" s="100"/>
      <c r="AP458" s="101"/>
      <c r="AQ458" s="100"/>
      <c r="AR458" s="100"/>
      <c r="AS458" s="100">
        <v>2008</v>
      </c>
      <c r="AT458" s="101"/>
      <c r="AU458" s="101"/>
      <c r="AV458" s="101"/>
      <c r="AW458" s="101" t="s">
        <v>740</v>
      </c>
      <c r="AX458" s="181">
        <v>352</v>
      </c>
      <c r="AY458" s="181"/>
      <c r="AZ458" s="182"/>
      <c r="BA458" s="108"/>
      <c r="BB458" s="108"/>
      <c r="BC458" s="109"/>
      <c r="BD458" s="101"/>
      <c r="BE458" s="101"/>
      <c r="BF458" s="108"/>
      <c r="BG458" s="108"/>
      <c r="BH458" s="101"/>
      <c r="BI458" s="108"/>
      <c r="BJ458" s="101"/>
      <c r="BK458" s="112"/>
      <c r="BL458" s="113"/>
      <c r="BM458" s="113"/>
      <c r="BN458" s="113"/>
      <c r="BO458" s="113"/>
      <c r="BP458" s="101"/>
      <c r="BQ458" s="101"/>
      <c r="BR458" s="101"/>
    </row>
    <row r="459" spans="1:70" s="155" customFormat="1" ht="12" customHeight="1">
      <c r="A459" s="99"/>
      <c r="B459" s="100"/>
      <c r="C459" s="117"/>
      <c r="D459" s="124">
        <v>350.18461538461537</v>
      </c>
      <c r="E459" s="103" t="s">
        <v>276</v>
      </c>
      <c r="F459" s="64">
        <f>IF(D459&lt;=303.4,(D459-'[2]Stages'!$C$66)*'[2]Stages'!$H$67+'[2]Stages'!$E$66,IF(D459&lt;=307.2,(D459-'[2]Stages'!$C$67)*'[2]Stages'!$H$68+'[2]Stages'!$E$67,IF(D459&lt;=311.7,(D459-'[2]Stages'!$C$68)*'[2]Stages'!$H$69+'[2]Stages'!$E$68,IF(D459&lt;=318.1,(D459-'[2]Stages'!$C$69)*'[2]Stages'!$H$70+'[2]Stages'!$E$69,IF(D459&lt;=328.3,(D459-'[2]Stages'!$C$70)*'[2]Stages'!$H$71+'[2]Stages'!$E$70,IF(D459&lt;=345.3,(D459-'[2]Stages'!$C$71)*'[2]Stages'!$H$72+'[2]Stages'!$E$71,IF(D459&lt;=359.2,(D459-'[2]Stages'!$C$72)*'[2]Stages'!$H$73+'[2]Stages'!$E$72)))))))</f>
        <v>351.020730492529</v>
      </c>
      <c r="G459" s="101" t="s">
        <v>737</v>
      </c>
      <c r="H459" s="101"/>
      <c r="I459" s="101"/>
      <c r="J459" s="101"/>
      <c r="K459" s="101"/>
      <c r="L459" s="101"/>
      <c r="M459" s="101"/>
      <c r="N459" s="101"/>
      <c r="O459" s="101"/>
      <c r="P459" s="101"/>
      <c r="Q459" s="117" t="s">
        <v>748</v>
      </c>
      <c r="R459" s="101"/>
      <c r="S459" s="101"/>
      <c r="T459" s="101"/>
      <c r="U459" s="117" t="s">
        <v>749</v>
      </c>
      <c r="V459" s="188"/>
      <c r="W459" s="105" t="s">
        <v>477</v>
      </c>
      <c r="X459" s="101"/>
      <c r="Y459" s="101"/>
      <c r="Z459" s="101"/>
      <c r="AA459" s="101"/>
      <c r="AB459" s="18">
        <v>22.4</v>
      </c>
      <c r="AC459" s="188">
        <v>20.743333333333332</v>
      </c>
      <c r="AD459" s="100"/>
      <c r="AE459" s="188">
        <v>20.743333333333332</v>
      </c>
      <c r="AF459" s="188"/>
      <c r="AG459" s="188">
        <v>20.743333333333332</v>
      </c>
      <c r="AH459" s="146">
        <f t="shared" si="10"/>
        <v>20.943333333333335</v>
      </c>
      <c r="AI459" s="189">
        <f t="shared" si="8"/>
        <v>18.0642</v>
      </c>
      <c r="AJ459" s="189">
        <f t="shared" si="9"/>
        <v>24.634200000000007</v>
      </c>
      <c r="AK459" s="101"/>
      <c r="AL459" s="101"/>
      <c r="AM459" s="101"/>
      <c r="AN459" s="101"/>
      <c r="AO459" s="100"/>
      <c r="AP459" s="101"/>
      <c r="AQ459" s="100"/>
      <c r="AR459" s="100"/>
      <c r="AS459" s="100">
        <v>2008</v>
      </c>
      <c r="AT459" s="101"/>
      <c r="AU459" s="101"/>
      <c r="AV459" s="101"/>
      <c r="AW459" s="101" t="s">
        <v>740</v>
      </c>
      <c r="AX459" s="181">
        <v>352</v>
      </c>
      <c r="AY459" s="181"/>
      <c r="AZ459" s="182"/>
      <c r="BA459" s="108"/>
      <c r="BB459" s="108"/>
      <c r="BC459" s="109"/>
      <c r="BD459" s="101"/>
      <c r="BE459" s="101"/>
      <c r="BF459" s="108"/>
      <c r="BG459" s="108"/>
      <c r="BH459" s="101"/>
      <c r="BI459" s="108"/>
      <c r="BJ459" s="101"/>
      <c r="BK459" s="112"/>
      <c r="BL459" s="113"/>
      <c r="BM459" s="113"/>
      <c r="BN459" s="113"/>
      <c r="BO459" s="113"/>
      <c r="BP459" s="101"/>
      <c r="BQ459" s="101"/>
      <c r="BR459" s="101"/>
    </row>
    <row r="460" spans="1:70" s="155" customFormat="1" ht="12" customHeight="1">
      <c r="A460" s="99"/>
      <c r="B460" s="100"/>
      <c r="C460" s="117"/>
      <c r="D460" s="124">
        <v>350.2409638554217</v>
      </c>
      <c r="E460" s="103" t="s">
        <v>276</v>
      </c>
      <c r="F460" s="64">
        <f>IF(D460&lt;=303.4,(D460-'[2]Stages'!$C$66)*'[2]Stages'!$H$67+'[2]Stages'!$E$66,IF(D460&lt;=307.2,(D460-'[2]Stages'!$C$67)*'[2]Stages'!$H$68+'[2]Stages'!$E$67,IF(D460&lt;=311.7,(D460-'[2]Stages'!$C$68)*'[2]Stages'!$H$69+'[2]Stages'!$E$68,IF(D460&lt;=318.1,(D460-'[2]Stages'!$C$69)*'[2]Stages'!$H$70+'[2]Stages'!$E$69,IF(D460&lt;=328.3,(D460-'[2]Stages'!$C$70)*'[2]Stages'!$H$71+'[2]Stages'!$E$70,IF(D460&lt;=345.3,(D460-'[2]Stages'!$C$71)*'[2]Stages'!$H$72+'[2]Stages'!$E$71,IF(D460&lt;=359.2,(D460-'[2]Stages'!$C$72)*'[2]Stages'!$H$73+'[2]Stages'!$E$72)))))))</f>
        <v>351.07022796220855</v>
      </c>
      <c r="G460" s="101" t="s">
        <v>737</v>
      </c>
      <c r="H460" s="101"/>
      <c r="I460" s="101"/>
      <c r="J460" s="101"/>
      <c r="K460" s="101"/>
      <c r="L460" s="101"/>
      <c r="M460" s="101"/>
      <c r="N460" s="101"/>
      <c r="O460" s="101"/>
      <c r="P460" s="101"/>
      <c r="Q460" s="117" t="s">
        <v>752</v>
      </c>
      <c r="R460" s="101"/>
      <c r="S460" s="101"/>
      <c r="T460" s="101"/>
      <c r="U460" s="117" t="s">
        <v>753</v>
      </c>
      <c r="V460" s="194"/>
      <c r="W460" s="105" t="s">
        <v>477</v>
      </c>
      <c r="X460" s="101"/>
      <c r="Y460" s="101"/>
      <c r="Z460" s="101"/>
      <c r="AA460" s="101"/>
      <c r="AB460" s="18">
        <v>22.4</v>
      </c>
      <c r="AC460" s="194">
        <v>20.2</v>
      </c>
      <c r="AD460" s="100"/>
      <c r="AE460" s="194">
        <v>20.2</v>
      </c>
      <c r="AF460" s="194"/>
      <c r="AG460" s="194">
        <v>20.2</v>
      </c>
      <c r="AH460" s="146">
        <f t="shared" si="10"/>
        <v>20.400000000000002</v>
      </c>
      <c r="AI460" s="189">
        <f t="shared" si="8"/>
        <v>20.444000000000003</v>
      </c>
      <c r="AJ460" s="189">
        <f t="shared" si="9"/>
        <v>27.013999999999996</v>
      </c>
      <c r="AK460" s="101"/>
      <c r="AL460" s="101"/>
      <c r="AM460" s="101"/>
      <c r="AN460" s="101"/>
      <c r="AO460" s="100"/>
      <c r="AP460" s="101"/>
      <c r="AQ460" s="100"/>
      <c r="AR460" s="100"/>
      <c r="AS460" s="100">
        <v>2008</v>
      </c>
      <c r="AT460" s="101"/>
      <c r="AU460" s="101"/>
      <c r="AV460" s="101"/>
      <c r="AW460" s="101" t="s">
        <v>740</v>
      </c>
      <c r="AX460" s="193">
        <v>352</v>
      </c>
      <c r="AY460" s="195">
        <v>19</v>
      </c>
      <c r="AZ460" s="196"/>
      <c r="BA460" s="108"/>
      <c r="BB460" s="108"/>
      <c r="BC460" s="109"/>
      <c r="BD460" s="101"/>
      <c r="BE460" s="101"/>
      <c r="BF460" s="108"/>
      <c r="BG460" s="108"/>
      <c r="BH460" s="101"/>
      <c r="BI460" s="108"/>
      <c r="BJ460" s="101"/>
      <c r="BK460" s="112"/>
      <c r="BL460" s="113"/>
      <c r="BM460" s="113"/>
      <c r="BN460" s="113"/>
      <c r="BO460" s="113"/>
      <c r="BP460" s="101"/>
      <c r="BQ460" s="101"/>
      <c r="BR460" s="101"/>
    </row>
    <row r="461" spans="1:70" s="155" customFormat="1" ht="12" customHeight="1">
      <c r="A461" s="99"/>
      <c r="B461" s="100"/>
      <c r="C461" s="117"/>
      <c r="D461" s="124">
        <v>350.2602985074627</v>
      </c>
      <c r="E461" s="103" t="s">
        <v>276</v>
      </c>
      <c r="F461" s="64">
        <f>IF(D461&lt;=303.4,(D461-'[2]Stages'!$C$66)*'[2]Stages'!$H$67+'[2]Stages'!$E$66,IF(D461&lt;=307.2,(D461-'[2]Stages'!$C$67)*'[2]Stages'!$H$68+'[2]Stages'!$E$67,IF(D461&lt;=311.7,(D461-'[2]Stages'!$C$68)*'[2]Stages'!$H$69+'[2]Stages'!$E$68,IF(D461&lt;=318.1,(D461-'[2]Stages'!$C$69)*'[2]Stages'!$H$70+'[2]Stages'!$E$69,IF(D461&lt;=328.3,(D461-'[2]Stages'!$C$70)*'[2]Stages'!$H$71+'[2]Stages'!$E$70,IF(D461&lt;=345.3,(D461-'[2]Stages'!$C$71)*'[2]Stages'!$H$72+'[2]Stages'!$E$71,IF(D461&lt;=359.2,(D461-'[2]Stages'!$C$72)*'[2]Stages'!$H$73+'[2]Stages'!$E$72)))))))</f>
        <v>351.08721185439714</v>
      </c>
      <c r="G461" s="101" t="s">
        <v>737</v>
      </c>
      <c r="H461" s="101"/>
      <c r="I461" s="101"/>
      <c r="J461" s="101"/>
      <c r="K461" s="101"/>
      <c r="L461" s="101"/>
      <c r="M461" s="101"/>
      <c r="N461" s="101"/>
      <c r="O461" s="101"/>
      <c r="P461" s="101"/>
      <c r="Q461" s="117" t="s">
        <v>748</v>
      </c>
      <c r="R461" s="101"/>
      <c r="S461" s="101"/>
      <c r="T461" s="101"/>
      <c r="U461" s="117" t="s">
        <v>754</v>
      </c>
      <c r="V461" s="188"/>
      <c r="W461" s="105" t="s">
        <v>477</v>
      </c>
      <c r="X461" s="101"/>
      <c r="Y461" s="101"/>
      <c r="Z461" s="101"/>
      <c r="AA461" s="101"/>
      <c r="AB461" s="18">
        <v>22.4</v>
      </c>
      <c r="AC461" s="188">
        <v>17.93</v>
      </c>
      <c r="AD461" s="100"/>
      <c r="AE461" s="188">
        <v>17.93</v>
      </c>
      <c r="AF461" s="188"/>
      <c r="AG461" s="188">
        <v>17.93</v>
      </c>
      <c r="AH461" s="146">
        <f t="shared" si="10"/>
        <v>18.130000000000003</v>
      </c>
      <c r="AI461" s="189">
        <f t="shared" si="8"/>
        <v>30.3866</v>
      </c>
      <c r="AJ461" s="189">
        <f t="shared" si="9"/>
        <v>36.956599999999995</v>
      </c>
      <c r="AK461" s="101"/>
      <c r="AL461" s="101"/>
      <c r="AM461" s="101"/>
      <c r="AN461" s="101"/>
      <c r="AO461" s="100"/>
      <c r="AP461" s="101"/>
      <c r="AQ461" s="100"/>
      <c r="AR461" s="100"/>
      <c r="AS461" s="100">
        <v>2008</v>
      </c>
      <c r="AT461" s="101"/>
      <c r="AU461" s="101"/>
      <c r="AV461" s="101"/>
      <c r="AW461" s="101" t="s">
        <v>740</v>
      </c>
      <c r="AX461" s="190">
        <v>352</v>
      </c>
      <c r="AY461" s="193">
        <v>19.44</v>
      </c>
      <c r="AZ461" s="168"/>
      <c r="BA461" s="108"/>
      <c r="BB461" s="108"/>
      <c r="BC461" s="109"/>
      <c r="BD461" s="101"/>
      <c r="BE461" s="101"/>
      <c r="BF461" s="108"/>
      <c r="BG461" s="108"/>
      <c r="BH461" s="101"/>
      <c r="BI461" s="108"/>
      <c r="BJ461" s="101"/>
      <c r="BK461" s="112"/>
      <c r="BL461" s="113"/>
      <c r="BM461" s="113"/>
      <c r="BN461" s="113"/>
      <c r="BO461" s="113"/>
      <c r="BP461" s="101"/>
      <c r="BQ461" s="101"/>
      <c r="BR461" s="101"/>
    </row>
    <row r="462" spans="1:70" s="155" customFormat="1" ht="12" customHeight="1">
      <c r="A462" s="99"/>
      <c r="B462" s="100"/>
      <c r="C462" s="117"/>
      <c r="D462" s="124">
        <v>350.2608695652174</v>
      </c>
      <c r="E462" s="103" t="s">
        <v>276</v>
      </c>
      <c r="F462" s="64">
        <f>IF(D462&lt;=303.4,(D462-'[2]Stages'!$C$66)*'[2]Stages'!$H$67+'[2]Stages'!$E$66,IF(D462&lt;=307.2,(D462-'[2]Stages'!$C$67)*'[2]Stages'!$H$68+'[2]Stages'!$E$67,IF(D462&lt;=311.7,(D462-'[2]Stages'!$C$68)*'[2]Stages'!$H$69+'[2]Stages'!$E$68,IF(D462&lt;=318.1,(D462-'[2]Stages'!$C$69)*'[2]Stages'!$H$70+'[2]Stages'!$E$69,IF(D462&lt;=328.3,(D462-'[2]Stages'!$C$70)*'[2]Stages'!$H$71+'[2]Stages'!$E$70,IF(D462&lt;=345.3,(D462-'[2]Stages'!$C$71)*'[2]Stages'!$H$72+'[2]Stages'!$E$71,IF(D462&lt;=359.2,(D462-'[2]Stages'!$C$72)*'[2]Stages'!$H$73+'[2]Stages'!$E$72)))))))</f>
        <v>351.0877134813888</v>
      </c>
      <c r="G462" s="101" t="s">
        <v>737</v>
      </c>
      <c r="H462" s="101"/>
      <c r="I462" s="101"/>
      <c r="J462" s="101"/>
      <c r="K462" s="101"/>
      <c r="L462" s="101"/>
      <c r="M462" s="101"/>
      <c r="N462" s="101"/>
      <c r="O462" s="101"/>
      <c r="P462" s="101"/>
      <c r="Q462" s="117" t="s">
        <v>750</v>
      </c>
      <c r="R462" s="101"/>
      <c r="S462" s="101"/>
      <c r="T462" s="101"/>
      <c r="U462" s="117" t="s">
        <v>751</v>
      </c>
      <c r="V462" s="194"/>
      <c r="W462" s="105" t="s">
        <v>477</v>
      </c>
      <c r="X462" s="101"/>
      <c r="Y462" s="101"/>
      <c r="Z462" s="101"/>
      <c r="AA462" s="101"/>
      <c r="AB462" s="18">
        <v>22.4</v>
      </c>
      <c r="AC462" s="194">
        <v>19.7</v>
      </c>
      <c r="AD462" s="100"/>
      <c r="AE462" s="194">
        <v>19.7</v>
      </c>
      <c r="AF462" s="194"/>
      <c r="AG462" s="194">
        <v>19.7</v>
      </c>
      <c r="AH462" s="146">
        <f t="shared" si="10"/>
        <v>19.900000000000002</v>
      </c>
      <c r="AI462" s="189">
        <f t="shared" si="8"/>
        <v>22.634</v>
      </c>
      <c r="AJ462" s="189">
        <f t="shared" si="9"/>
        <v>29.204000000000008</v>
      </c>
      <c r="AK462" s="101"/>
      <c r="AL462" s="101"/>
      <c r="AM462" s="101"/>
      <c r="AN462" s="101"/>
      <c r="AO462" s="100"/>
      <c r="AP462" s="101"/>
      <c r="AQ462" s="100"/>
      <c r="AR462" s="100"/>
      <c r="AS462" s="100">
        <v>2008</v>
      </c>
      <c r="AT462" s="101"/>
      <c r="AU462" s="101"/>
      <c r="AV462" s="101"/>
      <c r="AW462" s="101" t="s">
        <v>740</v>
      </c>
      <c r="AX462" s="199">
        <v>352</v>
      </c>
      <c r="AY462" s="200">
        <v>18.83</v>
      </c>
      <c r="AZ462" s="201"/>
      <c r="BA462" s="108"/>
      <c r="BB462" s="108"/>
      <c r="BC462" s="109"/>
      <c r="BD462" s="101"/>
      <c r="BE462" s="101"/>
      <c r="BF462" s="108"/>
      <c r="BG462" s="108"/>
      <c r="BH462" s="101"/>
      <c r="BI462" s="108"/>
      <c r="BJ462" s="101"/>
      <c r="BK462" s="112"/>
      <c r="BL462" s="113"/>
      <c r="BM462" s="113"/>
      <c r="BN462" s="113"/>
      <c r="BO462" s="113"/>
      <c r="BP462" s="101"/>
      <c r="BQ462" s="101"/>
      <c r="BR462" s="101"/>
    </row>
    <row r="463" spans="1:70" s="155" customFormat="1" ht="12" customHeight="1">
      <c r="A463" s="99"/>
      <c r="B463" s="100"/>
      <c r="C463" s="117"/>
      <c r="D463" s="124">
        <v>350.2871794871795</v>
      </c>
      <c r="E463" s="103" t="s">
        <v>276</v>
      </c>
      <c r="F463" s="64">
        <f>IF(D463&lt;=303.4,(D463-'[2]Stages'!$C$66)*'[2]Stages'!$H$67+'[2]Stages'!$E$66,IF(D463&lt;=307.2,(D463-'[2]Stages'!$C$67)*'[2]Stages'!$H$68+'[2]Stages'!$E$67,IF(D463&lt;=311.7,(D463-'[2]Stages'!$C$68)*'[2]Stages'!$H$69+'[2]Stages'!$E$68,IF(D463&lt;=318.1,(D463-'[2]Stages'!$C$69)*'[2]Stages'!$H$70+'[2]Stages'!$E$69,IF(D463&lt;=328.3,(D463-'[2]Stages'!$C$70)*'[2]Stages'!$H$71+'[2]Stages'!$E$70,IF(D463&lt;=345.3,(D463-'[2]Stages'!$C$71)*'[2]Stages'!$H$72+'[2]Stages'!$E$71,IF(D463&lt;=359.2,(D463-'[2]Stages'!$C$72)*'[2]Stages'!$H$73+'[2]Stages'!$E$72)))))))</f>
        <v>351.11082457111235</v>
      </c>
      <c r="G463" s="101" t="s">
        <v>737</v>
      </c>
      <c r="H463" s="101"/>
      <c r="I463" s="101"/>
      <c r="J463" s="101"/>
      <c r="K463" s="101"/>
      <c r="L463" s="101"/>
      <c r="M463" s="101"/>
      <c r="N463" s="101"/>
      <c r="O463" s="101"/>
      <c r="P463" s="101"/>
      <c r="Q463" s="117" t="s">
        <v>748</v>
      </c>
      <c r="R463" s="101"/>
      <c r="S463" s="101"/>
      <c r="T463" s="101"/>
      <c r="U463" s="117" t="s">
        <v>749</v>
      </c>
      <c r="V463" s="188"/>
      <c r="W463" s="105" t="s">
        <v>477</v>
      </c>
      <c r="X463" s="101"/>
      <c r="Y463" s="101"/>
      <c r="Z463" s="101"/>
      <c r="AA463" s="101"/>
      <c r="AB463" s="18">
        <v>22.4</v>
      </c>
      <c r="AC463" s="188">
        <v>20.703333333333337</v>
      </c>
      <c r="AD463" s="100"/>
      <c r="AE463" s="188">
        <v>20.703333333333337</v>
      </c>
      <c r="AF463" s="188"/>
      <c r="AG463" s="188">
        <v>20.703333333333337</v>
      </c>
      <c r="AH463" s="146">
        <f t="shared" si="10"/>
        <v>20.90333333333334</v>
      </c>
      <c r="AI463" s="189">
        <f t="shared" si="8"/>
        <v>18.23939999999999</v>
      </c>
      <c r="AJ463" s="189">
        <f t="shared" si="9"/>
        <v>24.809399999999982</v>
      </c>
      <c r="AK463" s="101"/>
      <c r="AL463" s="101"/>
      <c r="AM463" s="101"/>
      <c r="AN463" s="101"/>
      <c r="AO463" s="100"/>
      <c r="AP463" s="101"/>
      <c r="AQ463" s="100"/>
      <c r="AR463" s="100"/>
      <c r="AS463" s="100">
        <v>2008</v>
      </c>
      <c r="AT463" s="101"/>
      <c r="AU463" s="101"/>
      <c r="AV463" s="101"/>
      <c r="AW463" s="101" t="s">
        <v>740</v>
      </c>
      <c r="AX463" s="190">
        <v>352.1219512195122</v>
      </c>
      <c r="AY463" s="193">
        <v>19.94333333333333</v>
      </c>
      <c r="AZ463" s="168"/>
      <c r="BA463" s="108"/>
      <c r="BB463" s="108"/>
      <c r="BC463" s="109"/>
      <c r="BD463" s="101"/>
      <c r="BE463" s="101"/>
      <c r="BF463" s="108"/>
      <c r="BG463" s="108"/>
      <c r="BH463" s="101"/>
      <c r="BI463" s="108"/>
      <c r="BJ463" s="101"/>
      <c r="BK463" s="112"/>
      <c r="BL463" s="113"/>
      <c r="BM463" s="113"/>
      <c r="BN463" s="113"/>
      <c r="BO463" s="113"/>
      <c r="BP463" s="101"/>
      <c r="BQ463" s="101"/>
      <c r="BR463" s="177"/>
    </row>
    <row r="464" spans="1:70" s="155" customFormat="1" ht="12" customHeight="1">
      <c r="A464" s="99"/>
      <c r="B464" s="100"/>
      <c r="C464" s="117"/>
      <c r="D464" s="124">
        <v>350.35897435897436</v>
      </c>
      <c r="E464" s="103" t="s">
        <v>276</v>
      </c>
      <c r="F464" s="64">
        <f>IF(D464&lt;=303.4,(D464-'[2]Stages'!$C$66)*'[2]Stages'!$H$67+'[2]Stages'!$E$66,IF(D464&lt;=307.2,(D464-'[2]Stages'!$C$67)*'[2]Stages'!$H$68+'[2]Stages'!$E$67,IF(D464&lt;=311.7,(D464-'[2]Stages'!$C$68)*'[2]Stages'!$H$69+'[2]Stages'!$E$68,IF(D464&lt;=318.1,(D464-'[2]Stages'!$C$69)*'[2]Stages'!$H$70+'[2]Stages'!$E$69,IF(D464&lt;=328.3,(D464-'[2]Stages'!$C$70)*'[2]Stages'!$H$71+'[2]Stages'!$E$70,IF(D464&lt;=345.3,(D464-'[2]Stages'!$C$71)*'[2]Stages'!$H$72+'[2]Stages'!$E$71,IF(D464&lt;=359.2,(D464-'[2]Stages'!$C$72)*'[2]Stages'!$H$73+'[2]Stages'!$E$72)))))))</f>
        <v>351.17389042612064</v>
      </c>
      <c r="G464" s="101" t="s">
        <v>737</v>
      </c>
      <c r="H464" s="101"/>
      <c r="I464" s="101"/>
      <c r="J464" s="101"/>
      <c r="K464" s="101"/>
      <c r="L464" s="101"/>
      <c r="M464" s="101"/>
      <c r="N464" s="101"/>
      <c r="O464" s="101"/>
      <c r="P464" s="101"/>
      <c r="Q464" s="117" t="s">
        <v>748</v>
      </c>
      <c r="R464" s="101"/>
      <c r="S464" s="101"/>
      <c r="T464" s="101"/>
      <c r="U464" s="117" t="s">
        <v>749</v>
      </c>
      <c r="V464" s="188"/>
      <c r="W464" s="105" t="s">
        <v>477</v>
      </c>
      <c r="X464" s="101"/>
      <c r="Y464" s="101"/>
      <c r="Z464" s="101"/>
      <c r="AA464" s="101"/>
      <c r="AB464" s="18">
        <v>22.4</v>
      </c>
      <c r="AC464" s="188">
        <v>20.843333333333334</v>
      </c>
      <c r="AD464" s="100"/>
      <c r="AE464" s="188">
        <v>20.843333333333334</v>
      </c>
      <c r="AF464" s="188"/>
      <c r="AG464" s="188">
        <v>20.843333333333334</v>
      </c>
      <c r="AH464" s="146">
        <f t="shared" si="10"/>
        <v>21.043333333333337</v>
      </c>
      <c r="AI464" s="189">
        <f t="shared" si="8"/>
        <v>17.626199999999997</v>
      </c>
      <c r="AJ464" s="189">
        <f t="shared" si="9"/>
        <v>24.196200000000005</v>
      </c>
      <c r="AK464" s="101"/>
      <c r="AL464" s="101"/>
      <c r="AM464" s="101"/>
      <c r="AN464" s="101"/>
      <c r="AO464" s="100"/>
      <c r="AP464" s="101"/>
      <c r="AQ464" s="100"/>
      <c r="AR464" s="100"/>
      <c r="AS464" s="100">
        <v>2008</v>
      </c>
      <c r="AT464" s="101"/>
      <c r="AU464" s="101"/>
      <c r="AV464" s="101"/>
      <c r="AW464" s="101" t="s">
        <v>740</v>
      </c>
      <c r="AX464" s="190">
        <v>352.219512195122</v>
      </c>
      <c r="AY464" s="193">
        <v>19.48</v>
      </c>
      <c r="AZ464" s="168"/>
      <c r="BA464" s="108"/>
      <c r="BB464" s="108"/>
      <c r="BC464" s="109"/>
      <c r="BD464" s="101"/>
      <c r="BE464" s="101"/>
      <c r="BF464" s="108"/>
      <c r="BG464" s="108"/>
      <c r="BH464" s="101"/>
      <c r="BI464" s="108"/>
      <c r="BJ464" s="101"/>
      <c r="BK464" s="112"/>
      <c r="BL464" s="113"/>
      <c r="BM464" s="113"/>
      <c r="BN464" s="113"/>
      <c r="BO464" s="113"/>
      <c r="BP464" s="101"/>
      <c r="BQ464" s="101"/>
      <c r="BR464" s="177"/>
    </row>
    <row r="465" spans="1:70" s="155" customFormat="1" ht="12" customHeight="1">
      <c r="A465" s="99"/>
      <c r="B465" s="100"/>
      <c r="C465" s="117"/>
      <c r="D465" s="124">
        <v>350.4155223880597</v>
      </c>
      <c r="E465" s="103" t="s">
        <v>276</v>
      </c>
      <c r="F465" s="64">
        <f>IF(D465&lt;=303.4,(D465-'[2]Stages'!$C$66)*'[2]Stages'!$H$67+'[2]Stages'!$E$66,IF(D465&lt;=307.2,(D465-'[2]Stages'!$C$67)*'[2]Stages'!$H$68+'[2]Stages'!$E$67,IF(D465&lt;=311.7,(D465-'[2]Stages'!$C$68)*'[2]Stages'!$H$69+'[2]Stages'!$E$68,IF(D465&lt;=318.1,(D465-'[2]Stages'!$C$69)*'[2]Stages'!$H$70+'[2]Stages'!$E$69,IF(D465&lt;=328.3,(D465-'[2]Stages'!$C$70)*'[2]Stages'!$H$71+'[2]Stages'!$E$70,IF(D465&lt;=345.3,(D465-'[2]Stages'!$C$71)*'[2]Stages'!$H$72+'[2]Stages'!$E$71,IF(D465&lt;=359.2,(D465-'[2]Stages'!$C$72)*'[2]Stages'!$H$73+'[2]Stages'!$E$72)))))))</f>
        <v>351.22356319123804</v>
      </c>
      <c r="G465" s="101" t="s">
        <v>737</v>
      </c>
      <c r="H465" s="101"/>
      <c r="I465" s="101"/>
      <c r="J465" s="101"/>
      <c r="K465" s="101"/>
      <c r="L465" s="101"/>
      <c r="M465" s="101"/>
      <c r="N465" s="101"/>
      <c r="O465" s="101"/>
      <c r="P465" s="101"/>
      <c r="Q465" s="117" t="s">
        <v>748</v>
      </c>
      <c r="R465" s="101"/>
      <c r="S465" s="101"/>
      <c r="T465" s="101"/>
      <c r="U465" s="117" t="s">
        <v>754</v>
      </c>
      <c r="V465" s="188"/>
      <c r="W465" s="105" t="s">
        <v>477</v>
      </c>
      <c r="X465" s="101"/>
      <c r="Y465" s="101"/>
      <c r="Z465" s="101"/>
      <c r="AA465" s="101"/>
      <c r="AB465" s="18">
        <v>22.4</v>
      </c>
      <c r="AC465" s="188">
        <v>17.506666666666668</v>
      </c>
      <c r="AD465" s="100"/>
      <c r="AE465" s="188">
        <v>17.506666666666668</v>
      </c>
      <c r="AF465" s="188"/>
      <c r="AG465" s="188">
        <v>17.506666666666668</v>
      </c>
      <c r="AH465" s="146">
        <f t="shared" si="10"/>
        <v>17.70666666666667</v>
      </c>
      <c r="AI465" s="189">
        <f t="shared" si="8"/>
        <v>32.24079999999999</v>
      </c>
      <c r="AJ465" s="189">
        <f t="shared" si="9"/>
        <v>38.8108</v>
      </c>
      <c r="AK465" s="101"/>
      <c r="AL465" s="101"/>
      <c r="AM465" s="101"/>
      <c r="AN465" s="101"/>
      <c r="AO465" s="100"/>
      <c r="AP465" s="101"/>
      <c r="AQ465" s="100"/>
      <c r="AR465" s="100"/>
      <c r="AS465" s="100">
        <v>2008</v>
      </c>
      <c r="AT465" s="101"/>
      <c r="AU465" s="101"/>
      <c r="AV465" s="101"/>
      <c r="AW465" s="101" t="s">
        <v>740</v>
      </c>
      <c r="AX465" s="190">
        <v>352.24347826086955</v>
      </c>
      <c r="AY465" s="190">
        <v>19.7</v>
      </c>
      <c r="AZ465" s="118"/>
      <c r="BA465" s="108"/>
      <c r="BB465" s="108"/>
      <c r="BC465" s="109"/>
      <c r="BD465" s="101"/>
      <c r="BE465" s="101"/>
      <c r="BF465" s="108"/>
      <c r="BG465" s="108"/>
      <c r="BH465" s="101"/>
      <c r="BI465" s="108"/>
      <c r="BJ465" s="101"/>
      <c r="BK465" s="112"/>
      <c r="BL465" s="113"/>
      <c r="BM465" s="113"/>
      <c r="BN465" s="113"/>
      <c r="BO465" s="113"/>
      <c r="BP465" s="101"/>
      <c r="BQ465" s="101"/>
      <c r="BR465" s="177"/>
    </row>
    <row r="466" spans="1:70" s="155" customFormat="1" ht="12" customHeight="1">
      <c r="A466" s="99"/>
      <c r="B466" s="100"/>
      <c r="C466" s="117"/>
      <c r="D466" s="124">
        <v>350.48716417910447</v>
      </c>
      <c r="E466" s="103" t="s">
        <v>276</v>
      </c>
      <c r="F466" s="64">
        <f>IF(D466&lt;=303.4,(D466-'[2]Stages'!$C$66)*'[2]Stages'!$H$67+'[2]Stages'!$E$66,IF(D466&lt;=307.2,(D466-'[2]Stages'!$C$67)*'[2]Stages'!$H$68+'[2]Stages'!$E$67,IF(D466&lt;=311.7,(D466-'[2]Stages'!$C$68)*'[2]Stages'!$H$69+'[2]Stages'!$E$68,IF(D466&lt;=318.1,(D466-'[2]Stages'!$C$69)*'[2]Stages'!$H$70+'[2]Stages'!$E$69,IF(D466&lt;=328.3,(D466-'[2]Stages'!$C$70)*'[2]Stages'!$H$71+'[2]Stages'!$E$70,IF(D466&lt;=345.3,(D466-'[2]Stages'!$C$71)*'[2]Stages'!$H$72+'[2]Stages'!$E$71,IF(D466&lt;=359.2,(D466-'[2]Stages'!$C$72)*'[2]Stages'!$H$73+'[2]Stages'!$E$72)))))))</f>
        <v>351.28649457747235</v>
      </c>
      <c r="G466" s="101" t="s">
        <v>737</v>
      </c>
      <c r="H466" s="101"/>
      <c r="I466" s="101"/>
      <c r="J466" s="101"/>
      <c r="K466" s="101"/>
      <c r="L466" s="101"/>
      <c r="M466" s="101"/>
      <c r="N466" s="101"/>
      <c r="O466" s="101"/>
      <c r="P466" s="101"/>
      <c r="Q466" s="117" t="s">
        <v>748</v>
      </c>
      <c r="R466" s="101"/>
      <c r="S466" s="101"/>
      <c r="T466" s="101"/>
      <c r="U466" s="117" t="s">
        <v>754</v>
      </c>
      <c r="V466" s="188"/>
      <c r="W466" s="105" t="s">
        <v>477</v>
      </c>
      <c r="X466" s="101"/>
      <c r="Y466" s="101"/>
      <c r="Z466" s="101"/>
      <c r="AA466" s="101"/>
      <c r="AB466" s="18">
        <v>22.4</v>
      </c>
      <c r="AC466" s="188">
        <v>17.72666666666667</v>
      </c>
      <c r="AD466" s="100"/>
      <c r="AE466" s="188">
        <v>17.72666666666667</v>
      </c>
      <c r="AF466" s="188"/>
      <c r="AG466" s="188">
        <v>17.72666666666667</v>
      </c>
      <c r="AH466" s="146">
        <f t="shared" si="10"/>
        <v>17.926666666666673</v>
      </c>
      <c r="AI466" s="189">
        <f t="shared" si="8"/>
        <v>31.27719999999998</v>
      </c>
      <c r="AJ466" s="189">
        <f t="shared" si="9"/>
        <v>37.84719999999999</v>
      </c>
      <c r="AK466" s="101"/>
      <c r="AL466" s="101"/>
      <c r="AM466" s="101"/>
      <c r="AN466" s="101"/>
      <c r="AO466" s="100"/>
      <c r="AP466" s="101"/>
      <c r="AQ466" s="100"/>
      <c r="AR466" s="100"/>
      <c r="AS466" s="100">
        <v>2008</v>
      </c>
      <c r="AT466" s="101"/>
      <c r="AU466" s="101"/>
      <c r="AV466" s="101"/>
      <c r="AW466" s="101" t="s">
        <v>740</v>
      </c>
      <c r="AX466" s="190">
        <v>352.3170731707317</v>
      </c>
      <c r="AY466" s="195">
        <v>19.87</v>
      </c>
      <c r="AZ466" s="196"/>
      <c r="BA466" s="108"/>
      <c r="BB466" s="108"/>
      <c r="BC466" s="109"/>
      <c r="BD466" s="101"/>
      <c r="BE466" s="101"/>
      <c r="BF466" s="108"/>
      <c r="BG466" s="108"/>
      <c r="BH466" s="101"/>
      <c r="BI466" s="108"/>
      <c r="BJ466" s="101"/>
      <c r="BK466" s="112"/>
      <c r="BL466" s="113"/>
      <c r="BM466" s="113"/>
      <c r="BN466" s="113"/>
      <c r="BO466" s="113"/>
      <c r="BP466" s="101"/>
      <c r="BQ466" s="101"/>
      <c r="BR466" s="177"/>
    </row>
    <row r="467" spans="1:70" s="155" customFormat="1" ht="12" customHeight="1">
      <c r="A467" s="99"/>
      <c r="B467" s="100"/>
      <c r="C467" s="117"/>
      <c r="D467" s="124">
        <v>350.4923076923077</v>
      </c>
      <c r="E467" s="103" t="s">
        <v>276</v>
      </c>
      <c r="F467" s="64">
        <f>IF(D467&lt;=303.4,(D467-'[2]Stages'!$C$66)*'[2]Stages'!$H$67+'[2]Stages'!$E$66,IF(D467&lt;=307.2,(D467-'[2]Stages'!$C$67)*'[2]Stages'!$H$68+'[2]Stages'!$E$67,IF(D467&lt;=311.7,(D467-'[2]Stages'!$C$68)*'[2]Stages'!$H$69+'[2]Stages'!$E$68,IF(D467&lt;=318.1,(D467-'[2]Stages'!$C$69)*'[2]Stages'!$H$70+'[2]Stages'!$E$69,IF(D467&lt;=328.3,(D467-'[2]Stages'!$C$70)*'[2]Stages'!$H$71+'[2]Stages'!$E$70,IF(D467&lt;=345.3,(D467-'[2]Stages'!$C$71)*'[2]Stages'!$H$72+'[2]Stages'!$E$71,IF(D467&lt;=359.2,(D467-'[2]Stages'!$C$72)*'[2]Stages'!$H$73+'[2]Stages'!$E$72)))))))</f>
        <v>351.29101272827893</v>
      </c>
      <c r="G467" s="101" t="s">
        <v>737</v>
      </c>
      <c r="H467" s="101"/>
      <c r="I467" s="101"/>
      <c r="J467" s="101"/>
      <c r="K467" s="101"/>
      <c r="L467" s="101"/>
      <c r="M467" s="101"/>
      <c r="N467" s="101"/>
      <c r="O467" s="101"/>
      <c r="P467" s="101"/>
      <c r="Q467" s="117" t="s">
        <v>748</v>
      </c>
      <c r="R467" s="101"/>
      <c r="S467" s="101"/>
      <c r="T467" s="101"/>
      <c r="U467" s="117" t="s">
        <v>749</v>
      </c>
      <c r="V467" s="188"/>
      <c r="W467" s="105" t="s">
        <v>477</v>
      </c>
      <c r="X467" s="101"/>
      <c r="Y467" s="101"/>
      <c r="Z467" s="101"/>
      <c r="AA467" s="101"/>
      <c r="AB467" s="18">
        <v>22.4</v>
      </c>
      <c r="AC467" s="188">
        <v>20.045</v>
      </c>
      <c r="AD467" s="100"/>
      <c r="AE467" s="188">
        <v>20.045</v>
      </c>
      <c r="AF467" s="188"/>
      <c r="AG467" s="188">
        <v>20.045</v>
      </c>
      <c r="AH467" s="146">
        <f t="shared" si="10"/>
        <v>20.245000000000005</v>
      </c>
      <c r="AI467" s="189">
        <f t="shared" si="8"/>
        <v>21.122899999999987</v>
      </c>
      <c r="AJ467" s="189">
        <f t="shared" si="9"/>
        <v>27.692899999999995</v>
      </c>
      <c r="AK467" s="101"/>
      <c r="AL467" s="101"/>
      <c r="AM467" s="101"/>
      <c r="AN467" s="101"/>
      <c r="AO467" s="100"/>
      <c r="AP467" s="101"/>
      <c r="AQ467" s="100"/>
      <c r="AR467" s="100"/>
      <c r="AS467" s="100">
        <v>2008</v>
      </c>
      <c r="AT467" s="101"/>
      <c r="AU467" s="101"/>
      <c r="AV467" s="101"/>
      <c r="AW467" s="101" t="s">
        <v>740</v>
      </c>
      <c r="AX467" s="190">
        <v>352.3658536585366</v>
      </c>
      <c r="AY467" s="193">
        <v>19.62</v>
      </c>
      <c r="AZ467" s="168"/>
      <c r="BA467" s="108"/>
      <c r="BB467" s="108"/>
      <c r="BC467" s="109"/>
      <c r="BD467" s="101"/>
      <c r="BE467" s="101"/>
      <c r="BF467" s="108"/>
      <c r="BG467" s="108"/>
      <c r="BH467" s="101"/>
      <c r="BI467" s="108"/>
      <c r="BJ467" s="101"/>
      <c r="BK467" s="112"/>
      <c r="BL467" s="113"/>
      <c r="BM467" s="113"/>
      <c r="BN467" s="113"/>
      <c r="BO467" s="113"/>
      <c r="BP467" s="101"/>
      <c r="BQ467" s="101"/>
      <c r="BR467" s="177"/>
    </row>
    <row r="468" spans="1:70" s="155" customFormat="1" ht="12" customHeight="1">
      <c r="A468" s="99"/>
      <c r="B468" s="100"/>
      <c r="C468" s="117"/>
      <c r="D468" s="124">
        <v>350.55384615384617</v>
      </c>
      <c r="E468" s="103" t="s">
        <v>276</v>
      </c>
      <c r="F468" s="64">
        <f>IF(D468&lt;=303.4,(D468-'[2]Stages'!$C$66)*'[2]Stages'!$H$67+'[2]Stages'!$E$66,IF(D468&lt;=307.2,(D468-'[2]Stages'!$C$67)*'[2]Stages'!$H$68+'[2]Stages'!$E$67,IF(D468&lt;=311.7,(D468-'[2]Stages'!$C$68)*'[2]Stages'!$H$69+'[2]Stages'!$E$68,IF(D468&lt;=318.1,(D468-'[2]Stages'!$C$69)*'[2]Stages'!$H$70+'[2]Stages'!$E$69,IF(D468&lt;=328.3,(D468-'[2]Stages'!$C$70)*'[2]Stages'!$H$71+'[2]Stages'!$E$70,IF(D468&lt;=345.3,(D468-'[2]Stages'!$C$71)*'[2]Stages'!$H$72+'[2]Stages'!$E$71,IF(D468&lt;=359.2,(D468-'[2]Stages'!$C$72)*'[2]Stages'!$H$73+'[2]Stages'!$E$72)))))))</f>
        <v>351.34506917542893</v>
      </c>
      <c r="G468" s="101" t="s">
        <v>737</v>
      </c>
      <c r="H468" s="101"/>
      <c r="I468" s="101"/>
      <c r="J468" s="101"/>
      <c r="K468" s="101"/>
      <c r="L468" s="101"/>
      <c r="M468" s="101"/>
      <c r="N468" s="101"/>
      <c r="O468" s="101"/>
      <c r="P468" s="101"/>
      <c r="Q468" s="117" t="s">
        <v>748</v>
      </c>
      <c r="R468" s="101"/>
      <c r="S468" s="101"/>
      <c r="T468" s="101"/>
      <c r="U468" s="117" t="s">
        <v>749</v>
      </c>
      <c r="V468" s="188"/>
      <c r="W468" s="105" t="s">
        <v>477</v>
      </c>
      <c r="X468" s="101"/>
      <c r="Y468" s="101"/>
      <c r="Z468" s="101"/>
      <c r="AA468" s="101"/>
      <c r="AB468" s="18">
        <v>22.4</v>
      </c>
      <c r="AC468" s="188">
        <v>19.76666666666667</v>
      </c>
      <c r="AD468" s="100"/>
      <c r="AE468" s="188">
        <v>19.76666666666667</v>
      </c>
      <c r="AF468" s="188"/>
      <c r="AG468" s="188">
        <v>19.76666666666667</v>
      </c>
      <c r="AH468" s="146">
        <f t="shared" si="10"/>
        <v>19.966666666666672</v>
      </c>
      <c r="AI468" s="189">
        <f t="shared" si="8"/>
        <v>22.341999999999985</v>
      </c>
      <c r="AJ468" s="189">
        <f t="shared" si="9"/>
        <v>28.911999999999992</v>
      </c>
      <c r="AK468" s="101"/>
      <c r="AL468" s="101"/>
      <c r="AM468" s="101"/>
      <c r="AN468" s="101"/>
      <c r="AO468" s="100"/>
      <c r="AP468" s="101"/>
      <c r="AQ468" s="100"/>
      <c r="AR468" s="100"/>
      <c r="AS468" s="100">
        <v>2008</v>
      </c>
      <c r="AT468" s="101"/>
      <c r="AU468" s="101"/>
      <c r="AV468" s="101"/>
      <c r="AW468" s="101" t="s">
        <v>740</v>
      </c>
      <c r="AX468" s="190">
        <v>352.4146341463415</v>
      </c>
      <c r="AY468" s="190">
        <v>19.76</v>
      </c>
      <c r="AZ468" s="118"/>
      <c r="BA468" s="108"/>
      <c r="BB468" s="108"/>
      <c r="BC468" s="109"/>
      <c r="BD468" s="101"/>
      <c r="BE468" s="101"/>
      <c r="BF468" s="108"/>
      <c r="BG468" s="108"/>
      <c r="BH468" s="101"/>
      <c r="BI468" s="108"/>
      <c r="BJ468" s="101"/>
      <c r="BK468" s="112"/>
      <c r="BL468" s="113"/>
      <c r="BM468" s="113"/>
      <c r="BN468" s="113"/>
      <c r="BO468" s="113"/>
      <c r="BP468" s="101"/>
      <c r="BQ468" s="101"/>
      <c r="BR468" s="177"/>
    </row>
    <row r="469" spans="1:70" s="155" customFormat="1" ht="12" customHeight="1">
      <c r="A469" s="99"/>
      <c r="B469" s="100"/>
      <c r="C469" s="117"/>
      <c r="D469" s="124">
        <v>350.5652173913044</v>
      </c>
      <c r="E469" s="103" t="s">
        <v>276</v>
      </c>
      <c r="F469" s="64">
        <f>IF(D469&lt;=303.4,(D469-'[2]Stages'!$C$66)*'[2]Stages'!$H$67+'[2]Stages'!$E$66,IF(D469&lt;=307.2,(D469-'[2]Stages'!$C$67)*'[2]Stages'!$H$68+'[2]Stages'!$E$67,IF(D469&lt;=311.7,(D469-'[2]Stages'!$C$68)*'[2]Stages'!$H$69+'[2]Stages'!$E$68,IF(D469&lt;=318.1,(D469-'[2]Stages'!$C$69)*'[2]Stages'!$H$70+'[2]Stages'!$E$69,IF(D469&lt;=328.3,(D469-'[2]Stages'!$C$70)*'[2]Stages'!$H$71+'[2]Stages'!$E$70,IF(D469&lt;=345.3,(D469-'[2]Stages'!$C$71)*'[2]Stages'!$H$72+'[2]Stages'!$E$71,IF(D469&lt;=359.2,(D469-'[2]Stages'!$C$72)*'[2]Stages'!$H$73+'[2]Stages'!$E$72)))))))</f>
        <v>351.3550578667501</v>
      </c>
      <c r="G469" s="101" t="s">
        <v>737</v>
      </c>
      <c r="H469" s="101"/>
      <c r="I469" s="101"/>
      <c r="J469" s="101"/>
      <c r="K469" s="101"/>
      <c r="L469" s="101"/>
      <c r="M469" s="101"/>
      <c r="N469" s="101"/>
      <c r="O469" s="101"/>
      <c r="P469" s="101"/>
      <c r="Q469" s="117" t="s">
        <v>750</v>
      </c>
      <c r="R469" s="101"/>
      <c r="S469" s="101"/>
      <c r="T469" s="101"/>
      <c r="U469" s="117" t="s">
        <v>751</v>
      </c>
      <c r="V469" s="194"/>
      <c r="W469" s="105" t="s">
        <v>477</v>
      </c>
      <c r="X469" s="101"/>
      <c r="Y469" s="101"/>
      <c r="Z469" s="101"/>
      <c r="AA469" s="101"/>
      <c r="AB469" s="18">
        <v>22.4</v>
      </c>
      <c r="AC469" s="194">
        <v>20.5</v>
      </c>
      <c r="AD469" s="100"/>
      <c r="AE469" s="194">
        <v>20.5</v>
      </c>
      <c r="AF469" s="194"/>
      <c r="AG469" s="194">
        <v>20.5</v>
      </c>
      <c r="AH469" s="146">
        <f t="shared" si="10"/>
        <v>20.700000000000003</v>
      </c>
      <c r="AI469" s="189">
        <f t="shared" si="8"/>
        <v>19.129999999999995</v>
      </c>
      <c r="AJ469" s="189">
        <f t="shared" si="9"/>
        <v>25.700000000000003</v>
      </c>
      <c r="AK469" s="101"/>
      <c r="AL469" s="101"/>
      <c r="AM469" s="101"/>
      <c r="AN469" s="101"/>
      <c r="AO469" s="100"/>
      <c r="AP469" s="101"/>
      <c r="AQ469" s="100"/>
      <c r="AR469" s="100"/>
      <c r="AS469" s="100">
        <v>2008</v>
      </c>
      <c r="AT469" s="101"/>
      <c r="AU469" s="101"/>
      <c r="AV469" s="101"/>
      <c r="AW469" s="101" t="s">
        <v>740</v>
      </c>
      <c r="AX469" s="190">
        <v>352.4634146341463</v>
      </c>
      <c r="AY469" s="190">
        <v>20.27</v>
      </c>
      <c r="AZ469" s="118"/>
      <c r="BA469" s="108"/>
      <c r="BB469" s="108"/>
      <c r="BC469" s="109"/>
      <c r="BD469" s="101"/>
      <c r="BE469" s="101"/>
      <c r="BF469" s="108"/>
      <c r="BG469" s="108"/>
      <c r="BH469" s="101"/>
      <c r="BI469" s="108"/>
      <c r="BJ469" s="101"/>
      <c r="BK469" s="112"/>
      <c r="BL469" s="113"/>
      <c r="BM469" s="113"/>
      <c r="BN469" s="113"/>
      <c r="BO469" s="113"/>
      <c r="BP469" s="101"/>
      <c r="BQ469" s="101"/>
      <c r="BR469" s="177"/>
    </row>
    <row r="470" spans="1:70" s="155" customFormat="1" ht="12" customHeight="1">
      <c r="A470" s="99"/>
      <c r="B470" s="100"/>
      <c r="C470" s="117"/>
      <c r="D470" s="124">
        <v>350.6</v>
      </c>
      <c r="E470" s="103" t="s">
        <v>276</v>
      </c>
      <c r="F470" s="64">
        <f>IF(D470&lt;=303.4,(D470-'[2]Stages'!$C$66)*'[2]Stages'!$H$67+'[2]Stages'!$E$66,IF(D470&lt;=307.2,(D470-'[2]Stages'!$C$67)*'[2]Stages'!$H$68+'[2]Stages'!$E$67,IF(D470&lt;=311.7,(D470-'[2]Stages'!$C$68)*'[2]Stages'!$H$69+'[2]Stages'!$E$68,IF(D470&lt;=318.1,(D470-'[2]Stages'!$C$69)*'[2]Stages'!$H$70+'[2]Stages'!$E$69,IF(D470&lt;=328.3,(D470-'[2]Stages'!$C$70)*'[2]Stages'!$H$71+'[2]Stages'!$E$70,IF(D470&lt;=345.3,(D470-'[2]Stages'!$C$71)*'[2]Stages'!$H$72+'[2]Stages'!$E$71,IF(D470&lt;=359.2,(D470-'[2]Stages'!$C$72)*'[2]Stages'!$H$73+'[2]Stages'!$E$72)))))))</f>
        <v>351.3856115107914</v>
      </c>
      <c r="G470" s="101" t="s">
        <v>737</v>
      </c>
      <c r="H470" s="101"/>
      <c r="I470" s="101"/>
      <c r="J470" s="101"/>
      <c r="K470" s="101"/>
      <c r="L470" s="101"/>
      <c r="M470" s="101"/>
      <c r="N470" s="101"/>
      <c r="O470" s="101"/>
      <c r="P470" s="101"/>
      <c r="Q470" s="117" t="s">
        <v>748</v>
      </c>
      <c r="R470" s="101"/>
      <c r="S470" s="101"/>
      <c r="T470" s="101"/>
      <c r="U470" s="117" t="s">
        <v>749</v>
      </c>
      <c r="V470" s="188"/>
      <c r="W470" s="105" t="s">
        <v>477</v>
      </c>
      <c r="X470" s="101"/>
      <c r="Y470" s="101"/>
      <c r="Z470" s="101"/>
      <c r="AA470" s="101"/>
      <c r="AB470" s="18">
        <v>22.4</v>
      </c>
      <c r="AC470" s="188">
        <v>20.423333333333336</v>
      </c>
      <c r="AD470" s="100"/>
      <c r="AE470" s="188">
        <v>20.423333333333336</v>
      </c>
      <c r="AF470" s="188"/>
      <c r="AG470" s="188">
        <v>20.423333333333336</v>
      </c>
      <c r="AH470" s="146">
        <f t="shared" si="10"/>
        <v>20.62333333333334</v>
      </c>
      <c r="AI470" s="189">
        <f aca="true" t="shared" si="11" ref="AI470:AI533">113.3-4.38*(AE470-(-1))</f>
        <v>19.465799999999987</v>
      </c>
      <c r="AJ470" s="189">
        <f aca="true" t="shared" si="12" ref="AJ470:AJ533">113.3-4.38*(AE470-1.5-(-1))</f>
        <v>26.035799999999995</v>
      </c>
      <c r="AK470" s="101"/>
      <c r="AL470" s="101"/>
      <c r="AM470" s="101"/>
      <c r="AN470" s="101"/>
      <c r="AO470" s="100"/>
      <c r="AP470" s="101"/>
      <c r="AQ470" s="100"/>
      <c r="AR470" s="100"/>
      <c r="AS470" s="100">
        <v>2008</v>
      </c>
      <c r="AT470" s="101"/>
      <c r="AU470" s="101"/>
      <c r="AV470" s="101"/>
      <c r="AW470" s="101" t="s">
        <v>740</v>
      </c>
      <c r="AX470" s="190">
        <v>352.530487804878</v>
      </c>
      <c r="AY470" s="190">
        <v>19.42</v>
      </c>
      <c r="AZ470" s="118"/>
      <c r="BA470" s="108"/>
      <c r="BB470" s="108"/>
      <c r="BC470" s="109"/>
      <c r="BD470" s="101"/>
      <c r="BE470" s="101"/>
      <c r="BF470" s="108"/>
      <c r="BG470" s="108"/>
      <c r="BH470" s="101"/>
      <c r="BI470" s="108"/>
      <c r="BJ470" s="101"/>
      <c r="BK470" s="112"/>
      <c r="BL470" s="113"/>
      <c r="BM470" s="113"/>
      <c r="BN470" s="113"/>
      <c r="BO470" s="113"/>
      <c r="BP470" s="101"/>
      <c r="BQ470" s="101"/>
      <c r="BR470" s="177"/>
    </row>
    <row r="471" spans="1:70" s="155" customFormat="1" ht="12" customHeight="1">
      <c r="A471" s="99"/>
      <c r="B471" s="100"/>
      <c r="C471" s="117"/>
      <c r="D471" s="124">
        <v>350.6113432835821</v>
      </c>
      <c r="E471" s="103" t="s">
        <v>276</v>
      </c>
      <c r="F471" s="64">
        <f>IF(D471&lt;=303.4,(D471-'[2]Stages'!$C$66)*'[2]Stages'!$H$67+'[2]Stages'!$E$66,IF(D471&lt;=307.2,(D471-'[2]Stages'!$C$67)*'[2]Stages'!$H$68+'[2]Stages'!$E$67,IF(D471&lt;=311.7,(D471-'[2]Stages'!$C$68)*'[2]Stages'!$H$69+'[2]Stages'!$E$68,IF(D471&lt;=318.1,(D471-'[2]Stages'!$C$69)*'[2]Stages'!$H$70+'[2]Stages'!$E$69,IF(D471&lt;=328.3,(D471-'[2]Stages'!$C$70)*'[2]Stages'!$H$71+'[2]Stages'!$E$70,IF(D471&lt;=345.3,(D471-'[2]Stages'!$C$71)*'[2]Stages'!$H$72+'[2]Stages'!$E$71,IF(D471&lt;=359.2,(D471-'[2]Stages'!$C$72)*'[2]Stages'!$H$73+'[2]Stages'!$E$72)))))))</f>
        <v>351.39557564694513</v>
      </c>
      <c r="G471" s="101" t="s">
        <v>737</v>
      </c>
      <c r="H471" s="101"/>
      <c r="I471" s="101"/>
      <c r="J471" s="101"/>
      <c r="K471" s="101"/>
      <c r="L471" s="101"/>
      <c r="M471" s="101"/>
      <c r="N471" s="101"/>
      <c r="O471" s="101"/>
      <c r="P471" s="101"/>
      <c r="Q471" s="117" t="s">
        <v>748</v>
      </c>
      <c r="R471" s="101"/>
      <c r="S471" s="101"/>
      <c r="T471" s="101"/>
      <c r="U471" s="117" t="s">
        <v>754</v>
      </c>
      <c r="V471" s="188"/>
      <c r="W471" s="105" t="s">
        <v>477</v>
      </c>
      <c r="X471" s="101"/>
      <c r="Y471" s="101"/>
      <c r="Z471" s="101"/>
      <c r="AA471" s="101"/>
      <c r="AB471" s="18">
        <v>22.4</v>
      </c>
      <c r="AC471" s="188">
        <v>19.676666666666666</v>
      </c>
      <c r="AD471" s="100"/>
      <c r="AE471" s="188">
        <v>19.676666666666666</v>
      </c>
      <c r="AF471" s="188"/>
      <c r="AG471" s="188">
        <v>19.676666666666666</v>
      </c>
      <c r="AH471" s="146">
        <f aca="true" t="shared" si="13" ref="AH471:AH534">AG471+(22.6-AB471)</f>
        <v>19.87666666666667</v>
      </c>
      <c r="AI471" s="189">
        <f t="shared" si="11"/>
        <v>22.736199999999997</v>
      </c>
      <c r="AJ471" s="189">
        <f t="shared" si="12"/>
        <v>29.306200000000004</v>
      </c>
      <c r="AK471" s="101"/>
      <c r="AL471" s="101"/>
      <c r="AM471" s="101"/>
      <c r="AN471" s="101"/>
      <c r="AO471" s="100"/>
      <c r="AP471" s="101"/>
      <c r="AQ471" s="100"/>
      <c r="AR471" s="100"/>
      <c r="AS471" s="100">
        <v>2008</v>
      </c>
      <c r="AT471" s="101"/>
      <c r="AU471" s="101"/>
      <c r="AV471" s="101"/>
      <c r="AW471" s="101" t="s">
        <v>740</v>
      </c>
      <c r="AX471" s="190">
        <v>352.5609756097561</v>
      </c>
      <c r="AY471" s="190">
        <v>19.5</v>
      </c>
      <c r="AZ471" s="118"/>
      <c r="BA471" s="108"/>
      <c r="BB471" s="108"/>
      <c r="BC471" s="109"/>
      <c r="BD471" s="101"/>
      <c r="BE471" s="101"/>
      <c r="BF471" s="108"/>
      <c r="BG471" s="108"/>
      <c r="BH471" s="101"/>
      <c r="BI471" s="108"/>
      <c r="BJ471" s="101"/>
      <c r="BK471" s="112"/>
      <c r="BL471" s="113"/>
      <c r="BM471" s="113"/>
      <c r="BN471" s="113"/>
      <c r="BO471" s="113"/>
      <c r="BP471" s="101"/>
      <c r="BQ471" s="101"/>
      <c r="BR471" s="177"/>
    </row>
    <row r="472" spans="1:70" s="155" customFormat="1" ht="12" customHeight="1">
      <c r="A472" s="99"/>
      <c r="B472" s="100"/>
      <c r="C472" s="117"/>
      <c r="D472" s="124">
        <v>350.62048192771084</v>
      </c>
      <c r="E472" s="103" t="s">
        <v>276</v>
      </c>
      <c r="F472" s="64">
        <f>IF(D472&lt;=303.4,(D472-'[2]Stages'!$C$66)*'[2]Stages'!$H$67+'[2]Stages'!$E$66,IF(D472&lt;=307.2,(D472-'[2]Stages'!$C$67)*'[2]Stages'!$H$68+'[2]Stages'!$E$67,IF(D472&lt;=311.7,(D472-'[2]Stages'!$C$68)*'[2]Stages'!$H$69+'[2]Stages'!$E$68,IF(D472&lt;=318.1,(D472-'[2]Stages'!$C$69)*'[2]Stages'!$H$70+'[2]Stages'!$E$69,IF(D472&lt;=328.3,(D472-'[2]Stages'!$C$70)*'[2]Stages'!$H$71+'[2]Stages'!$E$70,IF(D472&lt;=345.3,(D472-'[2]Stages'!$C$71)*'[2]Stages'!$H$72+'[2]Stages'!$E$71,IF(D472&lt;=359.2,(D472-'[2]Stages'!$C$72)*'[2]Stages'!$H$73+'[2]Stages'!$E$72)))))))</f>
        <v>351.4036031897374</v>
      </c>
      <c r="G472" s="101" t="s">
        <v>737</v>
      </c>
      <c r="H472" s="101"/>
      <c r="I472" s="101"/>
      <c r="J472" s="101"/>
      <c r="K472" s="101"/>
      <c r="L472" s="101"/>
      <c r="M472" s="101"/>
      <c r="N472" s="101"/>
      <c r="O472" s="101"/>
      <c r="P472" s="101"/>
      <c r="Q472" s="117" t="s">
        <v>752</v>
      </c>
      <c r="R472" s="101"/>
      <c r="S472" s="101"/>
      <c r="T472" s="101"/>
      <c r="U472" s="117" t="s">
        <v>753</v>
      </c>
      <c r="V472" s="194"/>
      <c r="W472" s="105" t="s">
        <v>477</v>
      </c>
      <c r="X472" s="101"/>
      <c r="Y472" s="101"/>
      <c r="Z472" s="101"/>
      <c r="AA472" s="101"/>
      <c r="AB472" s="18">
        <v>22.4</v>
      </c>
      <c r="AC472" s="194">
        <v>20.55</v>
      </c>
      <c r="AD472" s="100"/>
      <c r="AE472" s="194">
        <v>20.55</v>
      </c>
      <c r="AF472" s="194"/>
      <c r="AG472" s="194">
        <v>20.55</v>
      </c>
      <c r="AH472" s="146">
        <f t="shared" si="13"/>
        <v>20.750000000000004</v>
      </c>
      <c r="AI472" s="189">
        <f t="shared" si="11"/>
        <v>18.911</v>
      </c>
      <c r="AJ472" s="189">
        <f t="shared" si="12"/>
        <v>25.480999999999995</v>
      </c>
      <c r="AK472" s="101"/>
      <c r="AL472" s="101"/>
      <c r="AM472" s="101"/>
      <c r="AN472" s="101"/>
      <c r="AO472" s="100"/>
      <c r="AP472" s="101"/>
      <c r="AQ472" s="100"/>
      <c r="AR472" s="100"/>
      <c r="AS472" s="100">
        <v>2008</v>
      </c>
      <c r="AT472" s="101"/>
      <c r="AU472" s="101"/>
      <c r="AV472" s="101"/>
      <c r="AW472" s="101" t="s">
        <v>740</v>
      </c>
      <c r="AX472" s="190">
        <v>352.5869565217391</v>
      </c>
      <c r="AY472" s="190">
        <v>19.6</v>
      </c>
      <c r="AZ472" s="118"/>
      <c r="BA472" s="108"/>
      <c r="BB472" s="108"/>
      <c r="BC472" s="109"/>
      <c r="BD472" s="101"/>
      <c r="BE472" s="101"/>
      <c r="BF472" s="108"/>
      <c r="BG472" s="108"/>
      <c r="BH472" s="101"/>
      <c r="BI472" s="108"/>
      <c r="BJ472" s="101"/>
      <c r="BK472" s="112"/>
      <c r="BL472" s="113"/>
      <c r="BM472" s="113"/>
      <c r="BN472" s="113"/>
      <c r="BO472" s="113"/>
      <c r="BP472" s="101"/>
      <c r="BQ472" s="101"/>
      <c r="BR472" s="177"/>
    </row>
    <row r="473" spans="1:70" s="155" customFormat="1" ht="12" customHeight="1">
      <c r="A473" s="99"/>
      <c r="B473" s="100"/>
      <c r="C473" s="117"/>
      <c r="D473" s="124">
        <v>350.63076923076926</v>
      </c>
      <c r="E473" s="103" t="s">
        <v>276</v>
      </c>
      <c r="F473" s="64">
        <f>IF(D473&lt;=303.4,(D473-'[2]Stages'!$C$66)*'[2]Stages'!$H$67+'[2]Stages'!$E$66,IF(D473&lt;=307.2,(D473-'[2]Stages'!$C$67)*'[2]Stages'!$H$68+'[2]Stages'!$E$67,IF(D473&lt;=311.7,(D473-'[2]Stages'!$C$68)*'[2]Stages'!$H$69+'[2]Stages'!$E$68,IF(D473&lt;=318.1,(D473-'[2]Stages'!$C$69)*'[2]Stages'!$H$70+'[2]Stages'!$E$69,IF(D473&lt;=328.3,(D473-'[2]Stages'!$C$70)*'[2]Stages'!$H$71+'[2]Stages'!$E$70,IF(D473&lt;=345.3,(D473-'[2]Stages'!$C$71)*'[2]Stages'!$H$72+'[2]Stages'!$E$71,IF(D473&lt;=359.2,(D473-'[2]Stages'!$C$72)*'[2]Stages'!$H$73+'[2]Stages'!$E$72)))))))</f>
        <v>351.4126397343664</v>
      </c>
      <c r="G473" s="101" t="s">
        <v>737</v>
      </c>
      <c r="H473" s="101"/>
      <c r="I473" s="101"/>
      <c r="J473" s="101"/>
      <c r="K473" s="101"/>
      <c r="L473" s="101"/>
      <c r="M473" s="101"/>
      <c r="N473" s="101"/>
      <c r="O473" s="101"/>
      <c r="P473" s="101"/>
      <c r="Q473" s="117" t="s">
        <v>748</v>
      </c>
      <c r="R473" s="101"/>
      <c r="S473" s="101"/>
      <c r="T473" s="101"/>
      <c r="U473" s="117" t="s">
        <v>749</v>
      </c>
      <c r="V473" s="188"/>
      <c r="W473" s="105" t="s">
        <v>477</v>
      </c>
      <c r="X473" s="101"/>
      <c r="Y473" s="101"/>
      <c r="Z473" s="101"/>
      <c r="AA473" s="101"/>
      <c r="AB473" s="18">
        <v>22.4</v>
      </c>
      <c r="AC473" s="188">
        <v>20.64666666666666</v>
      </c>
      <c r="AD473" s="100"/>
      <c r="AE473" s="188">
        <v>20.64666666666666</v>
      </c>
      <c r="AF473" s="188"/>
      <c r="AG473" s="188">
        <v>20.64666666666666</v>
      </c>
      <c r="AH473" s="146">
        <f t="shared" si="13"/>
        <v>20.846666666666664</v>
      </c>
      <c r="AI473" s="189">
        <f t="shared" si="11"/>
        <v>18.48760000000003</v>
      </c>
      <c r="AJ473" s="189">
        <f t="shared" si="12"/>
        <v>25.057600000000022</v>
      </c>
      <c r="AK473" s="101"/>
      <c r="AL473" s="101"/>
      <c r="AM473" s="101"/>
      <c r="AN473" s="101"/>
      <c r="AO473" s="100"/>
      <c r="AP473" s="101"/>
      <c r="AQ473" s="100"/>
      <c r="AR473" s="100"/>
      <c r="AS473" s="100">
        <v>2008</v>
      </c>
      <c r="AT473" s="101"/>
      <c r="AU473" s="101"/>
      <c r="AV473" s="101"/>
      <c r="AW473" s="101" t="s">
        <v>740</v>
      </c>
      <c r="AX473" s="190">
        <v>352.609756097561</v>
      </c>
      <c r="AY473" s="193">
        <v>18.68</v>
      </c>
      <c r="AZ473" s="168"/>
      <c r="BA473" s="108"/>
      <c r="BB473" s="108"/>
      <c r="BC473" s="109"/>
      <c r="BD473" s="101"/>
      <c r="BE473" s="101"/>
      <c r="BF473" s="108"/>
      <c r="BG473" s="108"/>
      <c r="BH473" s="101"/>
      <c r="BI473" s="108"/>
      <c r="BJ473" s="101"/>
      <c r="BK473" s="112"/>
      <c r="BL473" s="113"/>
      <c r="BM473" s="113"/>
      <c r="BN473" s="113"/>
      <c r="BO473" s="113"/>
      <c r="BP473" s="101"/>
      <c r="BQ473" s="101"/>
      <c r="BR473" s="177"/>
    </row>
    <row r="474" spans="1:70" s="155" customFormat="1" ht="12" customHeight="1">
      <c r="A474" s="99"/>
      <c r="B474" s="100"/>
      <c r="C474" s="117"/>
      <c r="D474" s="124">
        <v>350.6508875739645</v>
      </c>
      <c r="E474" s="103" t="s">
        <v>276</v>
      </c>
      <c r="F474" s="64">
        <f>IF(D474&lt;=303.4,(D474-'[2]Stages'!$C$66)*'[2]Stages'!$H$67+'[2]Stages'!$E$66,IF(D474&lt;=307.2,(D474-'[2]Stages'!$C$67)*'[2]Stages'!$H$68+'[2]Stages'!$E$67,IF(D474&lt;=311.7,(D474-'[2]Stages'!$C$68)*'[2]Stages'!$H$69+'[2]Stages'!$E$68,IF(D474&lt;=318.1,(D474-'[2]Stages'!$C$69)*'[2]Stages'!$H$70+'[2]Stages'!$E$69,IF(D474&lt;=328.3,(D474-'[2]Stages'!$C$70)*'[2]Stages'!$H$71+'[2]Stages'!$E$70,IF(D474&lt;=345.3,(D474-'[2]Stages'!$C$71)*'[2]Stages'!$H$72+'[2]Stages'!$E$71,IF(D474&lt;=359.2,(D474-'[2]Stages'!$C$72)*'[2]Stages'!$H$73+'[2]Stages'!$E$72)))))))</f>
        <v>351.43031203439614</v>
      </c>
      <c r="G474" s="101" t="s">
        <v>737</v>
      </c>
      <c r="H474" s="101"/>
      <c r="I474" s="101"/>
      <c r="J474" s="101"/>
      <c r="K474" s="101"/>
      <c r="L474" s="101"/>
      <c r="M474" s="101"/>
      <c r="N474" s="101"/>
      <c r="O474" s="101"/>
      <c r="P474" s="101"/>
      <c r="Q474" s="117" t="s">
        <v>748</v>
      </c>
      <c r="R474" s="101"/>
      <c r="S474" s="101"/>
      <c r="T474" s="101"/>
      <c r="U474" s="117" t="s">
        <v>755</v>
      </c>
      <c r="V474" s="188"/>
      <c r="W474" s="105" t="s">
        <v>477</v>
      </c>
      <c r="X474" s="101"/>
      <c r="Y474" s="101"/>
      <c r="Z474" s="101"/>
      <c r="AA474" s="101"/>
      <c r="AB474" s="18">
        <v>22.4</v>
      </c>
      <c r="AC474" s="188">
        <v>19.87</v>
      </c>
      <c r="AD474" s="100"/>
      <c r="AE474" s="188">
        <v>19.87</v>
      </c>
      <c r="AF474" s="188"/>
      <c r="AG474" s="188">
        <v>19.87</v>
      </c>
      <c r="AH474" s="146">
        <f t="shared" si="13"/>
        <v>20.070000000000004</v>
      </c>
      <c r="AI474" s="189">
        <f t="shared" si="11"/>
        <v>21.889399999999995</v>
      </c>
      <c r="AJ474" s="189">
        <f t="shared" si="12"/>
        <v>28.459399999999988</v>
      </c>
      <c r="AK474" s="101"/>
      <c r="AL474" s="101"/>
      <c r="AM474" s="101"/>
      <c r="AN474" s="101"/>
      <c r="AO474" s="100"/>
      <c r="AP474" s="101"/>
      <c r="AQ474" s="100"/>
      <c r="AR474" s="100"/>
      <c r="AS474" s="100">
        <v>2008</v>
      </c>
      <c r="AT474" s="101"/>
      <c r="AU474" s="101"/>
      <c r="AV474" s="101"/>
      <c r="AW474" s="101" t="s">
        <v>740</v>
      </c>
      <c r="AX474" s="190">
        <v>352.61739130434785</v>
      </c>
      <c r="AY474" s="190">
        <v>19.3</v>
      </c>
      <c r="AZ474" s="118"/>
      <c r="BA474" s="108"/>
      <c r="BB474" s="108"/>
      <c r="BC474" s="109"/>
      <c r="BD474" s="101"/>
      <c r="BE474" s="101"/>
      <c r="BF474" s="108"/>
      <c r="BG474" s="108"/>
      <c r="BH474" s="101"/>
      <c r="BI474" s="108"/>
      <c r="BJ474" s="101"/>
      <c r="BK474" s="112"/>
      <c r="BL474" s="113"/>
      <c r="BM474" s="113"/>
      <c r="BN474" s="113"/>
      <c r="BO474" s="113"/>
      <c r="BP474" s="101"/>
      <c r="BQ474" s="101"/>
      <c r="BR474" s="177"/>
    </row>
    <row r="475" spans="1:70" s="155" customFormat="1" ht="12" customHeight="1">
      <c r="A475" s="99"/>
      <c r="B475" s="100"/>
      <c r="C475" s="117"/>
      <c r="D475" s="124">
        <v>350.67692307692306</v>
      </c>
      <c r="E475" s="103" t="s">
        <v>276</v>
      </c>
      <c r="F475" s="64">
        <f>IF(D475&lt;=303.4,(D475-'[2]Stages'!$C$66)*'[2]Stages'!$H$67+'[2]Stages'!$E$66,IF(D475&lt;=307.2,(D475-'[2]Stages'!$C$67)*'[2]Stages'!$H$68+'[2]Stages'!$E$67,IF(D475&lt;=311.7,(D475-'[2]Stages'!$C$68)*'[2]Stages'!$H$69+'[2]Stages'!$E$68,IF(D475&lt;=318.1,(D475-'[2]Stages'!$C$69)*'[2]Stages'!$H$70+'[2]Stages'!$E$69,IF(D475&lt;=328.3,(D475-'[2]Stages'!$C$70)*'[2]Stages'!$H$71+'[2]Stages'!$E$70,IF(D475&lt;=345.3,(D475-'[2]Stages'!$C$71)*'[2]Stages'!$H$72+'[2]Stages'!$E$71,IF(D475&lt;=359.2,(D475-'[2]Stages'!$C$72)*'[2]Stages'!$H$73+'[2]Stages'!$E$72)))))))</f>
        <v>351.4531820697288</v>
      </c>
      <c r="G475" s="101" t="s">
        <v>737</v>
      </c>
      <c r="H475" s="101"/>
      <c r="I475" s="101"/>
      <c r="J475" s="101"/>
      <c r="K475" s="101"/>
      <c r="L475" s="101"/>
      <c r="M475" s="101"/>
      <c r="N475" s="101"/>
      <c r="O475" s="101"/>
      <c r="P475" s="101"/>
      <c r="Q475" s="117" t="s">
        <v>748</v>
      </c>
      <c r="R475" s="101"/>
      <c r="S475" s="101"/>
      <c r="T475" s="101"/>
      <c r="U475" s="117" t="s">
        <v>749</v>
      </c>
      <c r="V475" s="188"/>
      <c r="W475" s="105" t="s">
        <v>477</v>
      </c>
      <c r="X475" s="101"/>
      <c r="Y475" s="101"/>
      <c r="Z475" s="101"/>
      <c r="AA475" s="101"/>
      <c r="AB475" s="18">
        <v>22.4</v>
      </c>
      <c r="AC475" s="188">
        <v>20.6025</v>
      </c>
      <c r="AD475" s="100"/>
      <c r="AE475" s="188">
        <v>20.6025</v>
      </c>
      <c r="AF475" s="188"/>
      <c r="AG475" s="188">
        <v>20.6025</v>
      </c>
      <c r="AH475" s="146">
        <f t="shared" si="13"/>
        <v>20.802500000000002</v>
      </c>
      <c r="AI475" s="189">
        <f t="shared" si="11"/>
        <v>18.68105</v>
      </c>
      <c r="AJ475" s="189">
        <f t="shared" si="12"/>
        <v>25.251050000000006</v>
      </c>
      <c r="AK475" s="101"/>
      <c r="AL475" s="101"/>
      <c r="AM475" s="101"/>
      <c r="AN475" s="101"/>
      <c r="AO475" s="100"/>
      <c r="AP475" s="101"/>
      <c r="AQ475" s="100"/>
      <c r="AR475" s="100"/>
      <c r="AS475" s="100">
        <v>2008</v>
      </c>
      <c r="AT475" s="101"/>
      <c r="AU475" s="101"/>
      <c r="AV475" s="101"/>
      <c r="AW475" s="101" t="s">
        <v>740</v>
      </c>
      <c r="AX475" s="193">
        <v>352.6263736263736</v>
      </c>
      <c r="AY475" s="195">
        <v>19</v>
      </c>
      <c r="AZ475" s="196"/>
      <c r="BA475" s="108"/>
      <c r="BB475" s="108"/>
      <c r="BC475" s="109"/>
      <c r="BD475" s="101"/>
      <c r="BE475" s="101"/>
      <c r="BF475" s="108"/>
      <c r="BG475" s="108"/>
      <c r="BH475" s="101"/>
      <c r="BI475" s="108"/>
      <c r="BJ475" s="101"/>
      <c r="BK475" s="112"/>
      <c r="BL475" s="113"/>
      <c r="BM475" s="113"/>
      <c r="BN475" s="113"/>
      <c r="BO475" s="113"/>
      <c r="BP475" s="101"/>
      <c r="BQ475" s="101"/>
      <c r="BR475" s="177"/>
    </row>
    <row r="476" spans="1:70" s="155" customFormat="1" ht="12" customHeight="1">
      <c r="A476" s="99"/>
      <c r="B476" s="100"/>
      <c r="C476" s="117"/>
      <c r="D476" s="124">
        <v>350.6974358974359</v>
      </c>
      <c r="E476" s="103" t="s">
        <v>276</v>
      </c>
      <c r="F476" s="64">
        <f>IF(D476&lt;=303.4,(D476-'[2]Stages'!$C$66)*'[2]Stages'!$H$67+'[2]Stages'!$E$66,IF(D476&lt;=307.2,(D476-'[2]Stages'!$C$67)*'[2]Stages'!$H$68+'[2]Stages'!$E$67,IF(D476&lt;=311.7,(D476-'[2]Stages'!$C$68)*'[2]Stages'!$H$69+'[2]Stages'!$E$68,IF(D476&lt;=318.1,(D476-'[2]Stages'!$C$69)*'[2]Stages'!$H$70+'[2]Stages'!$E$69,IF(D476&lt;=328.3,(D476-'[2]Stages'!$C$70)*'[2]Stages'!$H$71+'[2]Stages'!$E$70,IF(D476&lt;=345.3,(D476-'[2]Stages'!$C$71)*'[2]Stages'!$H$72+'[2]Stages'!$E$71,IF(D476&lt;=359.2,(D476-'[2]Stages'!$C$72)*'[2]Stages'!$H$73+'[2]Stages'!$E$72)))))))</f>
        <v>351.4712008854455</v>
      </c>
      <c r="G476" s="101" t="s">
        <v>737</v>
      </c>
      <c r="H476" s="101"/>
      <c r="I476" s="101"/>
      <c r="J476" s="101"/>
      <c r="K476" s="101"/>
      <c r="L476" s="101"/>
      <c r="M476" s="101"/>
      <c r="N476" s="101"/>
      <c r="O476" s="101"/>
      <c r="P476" s="101"/>
      <c r="Q476" s="117" t="s">
        <v>748</v>
      </c>
      <c r="R476" s="101"/>
      <c r="S476" s="101"/>
      <c r="T476" s="101"/>
      <c r="U476" s="117" t="s">
        <v>749</v>
      </c>
      <c r="V476" s="188"/>
      <c r="W476" s="105" t="s">
        <v>477</v>
      </c>
      <c r="X476" s="101"/>
      <c r="Y476" s="101"/>
      <c r="Z476" s="101"/>
      <c r="AA476" s="101"/>
      <c r="AB476" s="18">
        <v>22.4</v>
      </c>
      <c r="AC476" s="188">
        <v>20.9725</v>
      </c>
      <c r="AD476" s="100"/>
      <c r="AE476" s="188">
        <v>20.9725</v>
      </c>
      <c r="AF476" s="188"/>
      <c r="AG476" s="188">
        <v>20.9725</v>
      </c>
      <c r="AH476" s="146">
        <f t="shared" si="13"/>
        <v>21.172500000000003</v>
      </c>
      <c r="AI476" s="189">
        <f t="shared" si="11"/>
        <v>17.060450000000003</v>
      </c>
      <c r="AJ476" s="189">
        <f t="shared" si="12"/>
        <v>23.630449999999996</v>
      </c>
      <c r="AK476" s="101"/>
      <c r="AL476" s="101"/>
      <c r="AM476" s="101"/>
      <c r="AN476" s="101"/>
      <c r="AO476" s="100"/>
      <c r="AP476" s="101"/>
      <c r="AQ476" s="100"/>
      <c r="AR476" s="100"/>
      <c r="AS476" s="100">
        <v>2008</v>
      </c>
      <c r="AT476" s="101"/>
      <c r="AU476" s="101"/>
      <c r="AV476" s="101"/>
      <c r="AW476" s="101" t="s">
        <v>740</v>
      </c>
      <c r="AX476" s="190">
        <v>352.6341463414634</v>
      </c>
      <c r="AY476" s="190">
        <v>19.68</v>
      </c>
      <c r="AZ476" s="118"/>
      <c r="BA476" s="108"/>
      <c r="BB476" s="108"/>
      <c r="BC476" s="109"/>
      <c r="BD476" s="101"/>
      <c r="BE476" s="101"/>
      <c r="BF476" s="108"/>
      <c r="BG476" s="108"/>
      <c r="BH476" s="101"/>
      <c r="BI476" s="108"/>
      <c r="BJ476" s="101"/>
      <c r="BK476" s="112"/>
      <c r="BL476" s="113"/>
      <c r="BM476" s="113"/>
      <c r="BN476" s="113"/>
      <c r="BO476" s="113"/>
      <c r="BP476" s="101"/>
      <c r="BQ476" s="101"/>
      <c r="BR476" s="177"/>
    </row>
    <row r="477" spans="1:70" s="155" customFormat="1" ht="12" customHeight="1">
      <c r="A477" s="99"/>
      <c r="B477" s="100"/>
      <c r="C477" s="117"/>
      <c r="D477" s="124">
        <v>350.70925373134327</v>
      </c>
      <c r="E477" s="103" t="s">
        <v>276</v>
      </c>
      <c r="F477" s="64">
        <f>IF(D477&lt;=303.4,(D477-'[2]Stages'!$C$66)*'[2]Stages'!$H$67+'[2]Stages'!$E$66,IF(D477&lt;=307.2,(D477-'[2]Stages'!$C$67)*'[2]Stages'!$H$68+'[2]Stages'!$E$67,IF(D477&lt;=311.7,(D477-'[2]Stages'!$C$68)*'[2]Stages'!$H$69+'[2]Stages'!$E$68,IF(D477&lt;=318.1,(D477-'[2]Stages'!$C$69)*'[2]Stages'!$H$70+'[2]Stages'!$E$69,IF(D477&lt;=328.3,(D477-'[2]Stages'!$C$70)*'[2]Stages'!$H$71+'[2]Stages'!$E$70,IF(D477&lt;=345.3,(D477-'[2]Stages'!$C$71)*'[2]Stages'!$H$72+'[2]Stages'!$E$71,IF(D477&lt;=359.2,(D477-'[2]Stages'!$C$72)*'[2]Stages'!$H$73+'[2]Stages'!$E$72)))))))</f>
        <v>351.4815818747987</v>
      </c>
      <c r="G477" s="101" t="s">
        <v>737</v>
      </c>
      <c r="H477" s="101"/>
      <c r="I477" s="101"/>
      <c r="J477" s="101"/>
      <c r="K477" s="101"/>
      <c r="L477" s="101"/>
      <c r="M477" s="101"/>
      <c r="N477" s="101"/>
      <c r="O477" s="101"/>
      <c r="P477" s="101"/>
      <c r="Q477" s="117" t="s">
        <v>748</v>
      </c>
      <c r="R477" s="101"/>
      <c r="S477" s="101"/>
      <c r="T477" s="101"/>
      <c r="U477" s="117" t="s">
        <v>754</v>
      </c>
      <c r="V477" s="188"/>
      <c r="W477" s="105" t="s">
        <v>477</v>
      </c>
      <c r="X477" s="101"/>
      <c r="Y477" s="101"/>
      <c r="Z477" s="101"/>
      <c r="AA477" s="101"/>
      <c r="AB477" s="18">
        <v>22.4</v>
      </c>
      <c r="AC477" s="188">
        <v>19.60333333333333</v>
      </c>
      <c r="AD477" s="100"/>
      <c r="AE477" s="188">
        <v>19.60333333333333</v>
      </c>
      <c r="AF477" s="188"/>
      <c r="AG477" s="188">
        <v>19.60333333333333</v>
      </c>
      <c r="AH477" s="146">
        <f t="shared" si="13"/>
        <v>19.803333333333335</v>
      </c>
      <c r="AI477" s="189">
        <f t="shared" si="11"/>
        <v>23.0574</v>
      </c>
      <c r="AJ477" s="189">
        <f t="shared" si="12"/>
        <v>29.62740000000001</v>
      </c>
      <c r="AK477" s="101"/>
      <c r="AL477" s="101"/>
      <c r="AM477" s="101"/>
      <c r="AN477" s="101"/>
      <c r="AO477" s="100"/>
      <c r="AP477" s="101"/>
      <c r="AQ477" s="100"/>
      <c r="AR477" s="100"/>
      <c r="AS477" s="100">
        <v>2008</v>
      </c>
      <c r="AT477" s="101"/>
      <c r="AU477" s="101"/>
      <c r="AV477" s="101"/>
      <c r="AW477" s="101" t="s">
        <v>740</v>
      </c>
      <c r="AX477" s="193">
        <v>352.67375</v>
      </c>
      <c r="AY477" s="195">
        <v>19.386666666666667</v>
      </c>
      <c r="AZ477" s="196"/>
      <c r="BA477" s="108"/>
      <c r="BB477" s="108"/>
      <c r="BC477" s="109"/>
      <c r="BD477" s="101"/>
      <c r="BE477" s="101"/>
      <c r="BF477" s="108"/>
      <c r="BG477" s="108"/>
      <c r="BH477" s="101"/>
      <c r="BI477" s="108"/>
      <c r="BJ477" s="101"/>
      <c r="BK477" s="112"/>
      <c r="BL477" s="113"/>
      <c r="BM477" s="113"/>
      <c r="BN477" s="113"/>
      <c r="BO477" s="113"/>
      <c r="BP477" s="101"/>
      <c r="BQ477" s="101"/>
      <c r="BR477" s="177"/>
    </row>
    <row r="478" spans="1:70" s="155" customFormat="1" ht="12" customHeight="1">
      <c r="A478" s="99"/>
      <c r="B478" s="100"/>
      <c r="C478" s="117"/>
      <c r="D478" s="124">
        <v>350.74871794871797</v>
      </c>
      <c r="E478" s="103" t="s">
        <v>276</v>
      </c>
      <c r="F478" s="64">
        <f>IF(D478&lt;=303.4,(D478-'[2]Stages'!$C$66)*'[2]Stages'!$H$67+'[2]Stages'!$E$66,IF(D478&lt;=307.2,(D478-'[2]Stages'!$C$67)*'[2]Stages'!$H$68+'[2]Stages'!$E$67,IF(D478&lt;=311.7,(D478-'[2]Stages'!$C$68)*'[2]Stages'!$H$69+'[2]Stages'!$E$68,IF(D478&lt;=318.1,(D478-'[2]Stages'!$C$69)*'[2]Stages'!$H$70+'[2]Stages'!$E$69,IF(D478&lt;=328.3,(D478-'[2]Stages'!$C$70)*'[2]Stages'!$H$71+'[2]Stages'!$E$70,IF(D478&lt;=345.3,(D478-'[2]Stages'!$C$71)*'[2]Stages'!$H$72+'[2]Stages'!$E$71,IF(D478&lt;=359.2,(D478-'[2]Stages'!$C$72)*'[2]Stages'!$H$73+'[2]Stages'!$E$72)))))))</f>
        <v>351.5162479247372</v>
      </c>
      <c r="G478" s="101" t="s">
        <v>737</v>
      </c>
      <c r="H478" s="101"/>
      <c r="I478" s="101"/>
      <c r="J478" s="101"/>
      <c r="K478" s="101"/>
      <c r="L478" s="101"/>
      <c r="M478" s="101"/>
      <c r="N478" s="101"/>
      <c r="O478" s="101"/>
      <c r="P478" s="101"/>
      <c r="Q478" s="117" t="s">
        <v>748</v>
      </c>
      <c r="R478" s="101"/>
      <c r="S478" s="101"/>
      <c r="T478" s="101"/>
      <c r="U478" s="117" t="s">
        <v>749</v>
      </c>
      <c r="V478" s="188"/>
      <c r="W478" s="105" t="s">
        <v>477</v>
      </c>
      <c r="X478" s="101"/>
      <c r="Y478" s="101"/>
      <c r="Z478" s="101"/>
      <c r="AA478" s="101"/>
      <c r="AB478" s="18">
        <v>22.4</v>
      </c>
      <c r="AC478" s="188">
        <v>20.4375</v>
      </c>
      <c r="AD478" s="100"/>
      <c r="AE478" s="188">
        <v>20.4375</v>
      </c>
      <c r="AF478" s="188"/>
      <c r="AG478" s="188">
        <v>20.4375</v>
      </c>
      <c r="AH478" s="146">
        <f t="shared" si="13"/>
        <v>20.637500000000003</v>
      </c>
      <c r="AI478" s="189">
        <f t="shared" si="11"/>
        <v>19.403750000000002</v>
      </c>
      <c r="AJ478" s="189">
        <f t="shared" si="12"/>
        <v>25.973749999999995</v>
      </c>
      <c r="AK478" s="101"/>
      <c r="AL478" s="101"/>
      <c r="AM478" s="101"/>
      <c r="AN478" s="101"/>
      <c r="AO478" s="100"/>
      <c r="AP478" s="101"/>
      <c r="AQ478" s="100"/>
      <c r="AR478" s="100"/>
      <c r="AS478" s="100">
        <v>2008</v>
      </c>
      <c r="AT478" s="101"/>
      <c r="AU478" s="101"/>
      <c r="AV478" s="101"/>
      <c r="AW478" s="101" t="s">
        <v>740</v>
      </c>
      <c r="AX478" s="190">
        <v>352.6829268292683</v>
      </c>
      <c r="AY478" s="193">
        <v>18.14</v>
      </c>
      <c r="AZ478" s="168"/>
      <c r="BA478" s="108"/>
      <c r="BB478" s="108"/>
      <c r="BC478" s="109"/>
      <c r="BD478" s="101"/>
      <c r="BE478" s="101"/>
      <c r="BF478" s="108"/>
      <c r="BG478" s="108"/>
      <c r="BH478" s="101"/>
      <c r="BI478" s="108"/>
      <c r="BJ478" s="101"/>
      <c r="BK478" s="112"/>
      <c r="BL478" s="113"/>
      <c r="BM478" s="113"/>
      <c r="BN478" s="113"/>
      <c r="BO478" s="113"/>
      <c r="BP478" s="101"/>
      <c r="BQ478" s="101"/>
      <c r="BR478" s="177"/>
    </row>
    <row r="479" spans="1:70" s="155" customFormat="1" ht="12" customHeight="1">
      <c r="A479" s="99"/>
      <c r="B479" s="100"/>
      <c r="C479" s="117"/>
      <c r="D479" s="124">
        <v>350.8</v>
      </c>
      <c r="E479" s="103" t="s">
        <v>276</v>
      </c>
      <c r="F479" s="64">
        <f>IF(D479&lt;=303.4,(D479-'[2]Stages'!$C$66)*'[2]Stages'!$H$67+'[2]Stages'!$E$66,IF(D479&lt;=307.2,(D479-'[2]Stages'!$C$67)*'[2]Stages'!$H$68+'[2]Stages'!$E$67,IF(D479&lt;=311.7,(D479-'[2]Stages'!$C$68)*'[2]Stages'!$H$69+'[2]Stages'!$E$68,IF(D479&lt;=318.1,(D479-'[2]Stages'!$C$69)*'[2]Stages'!$H$70+'[2]Stages'!$E$69,IF(D479&lt;=328.3,(D479-'[2]Stages'!$C$70)*'[2]Stages'!$H$71+'[2]Stages'!$E$70,IF(D479&lt;=345.3,(D479-'[2]Stages'!$C$71)*'[2]Stages'!$H$72+'[2]Stages'!$E$71,IF(D479&lt;=359.2,(D479-'[2]Stages'!$C$72)*'[2]Stages'!$H$73+'[2]Stages'!$E$72)))))))</f>
        <v>351.5612949640288</v>
      </c>
      <c r="G479" s="101" t="s">
        <v>737</v>
      </c>
      <c r="H479" s="101"/>
      <c r="I479" s="101"/>
      <c r="J479" s="101"/>
      <c r="K479" s="101"/>
      <c r="L479" s="101"/>
      <c r="M479" s="101"/>
      <c r="N479" s="101"/>
      <c r="O479" s="101"/>
      <c r="P479" s="101"/>
      <c r="Q479" s="117" t="s">
        <v>748</v>
      </c>
      <c r="R479" s="101"/>
      <c r="S479" s="101"/>
      <c r="T479" s="101"/>
      <c r="U479" s="117" t="s">
        <v>755</v>
      </c>
      <c r="V479" s="188"/>
      <c r="W479" s="105" t="s">
        <v>477</v>
      </c>
      <c r="X479" s="101"/>
      <c r="Y479" s="101"/>
      <c r="Z479" s="101"/>
      <c r="AA479" s="101"/>
      <c r="AB479" s="18">
        <v>22.4</v>
      </c>
      <c r="AC479" s="188">
        <v>19.425</v>
      </c>
      <c r="AD479" s="100"/>
      <c r="AE479" s="188">
        <v>19.425</v>
      </c>
      <c r="AF479" s="188"/>
      <c r="AG479" s="188">
        <v>19.425</v>
      </c>
      <c r="AH479" s="146">
        <f t="shared" si="13"/>
        <v>19.625000000000004</v>
      </c>
      <c r="AI479" s="189">
        <f t="shared" si="11"/>
        <v>23.838499999999996</v>
      </c>
      <c r="AJ479" s="189">
        <f t="shared" si="12"/>
        <v>30.40849999999999</v>
      </c>
      <c r="AK479" s="101"/>
      <c r="AL479" s="101"/>
      <c r="AM479" s="101"/>
      <c r="AN479" s="101"/>
      <c r="AO479" s="100"/>
      <c r="AP479" s="101"/>
      <c r="AQ479" s="100"/>
      <c r="AR479" s="100"/>
      <c r="AS479" s="100">
        <v>2008</v>
      </c>
      <c r="AT479" s="101"/>
      <c r="AU479" s="101"/>
      <c r="AV479" s="101"/>
      <c r="AW479" s="101" t="s">
        <v>740</v>
      </c>
      <c r="AX479" s="190">
        <v>352.7439024390244</v>
      </c>
      <c r="AY479" s="190">
        <v>18.87</v>
      </c>
      <c r="AZ479" s="118"/>
      <c r="BA479" s="108"/>
      <c r="BB479" s="108"/>
      <c r="BC479" s="109"/>
      <c r="BD479" s="101"/>
      <c r="BE479" s="101"/>
      <c r="BF479" s="108"/>
      <c r="BG479" s="108"/>
      <c r="BH479" s="101"/>
      <c r="BI479" s="108"/>
      <c r="BJ479" s="101"/>
      <c r="BK479" s="112"/>
      <c r="BL479" s="113"/>
      <c r="BM479" s="113"/>
      <c r="BN479" s="113"/>
      <c r="BO479" s="113"/>
      <c r="BP479" s="101"/>
      <c r="BQ479" s="101"/>
      <c r="BR479" s="177"/>
    </row>
    <row r="480" spans="1:70" s="155" customFormat="1" ht="12" customHeight="1">
      <c r="A480" s="99"/>
      <c r="B480" s="100"/>
      <c r="C480" s="117"/>
      <c r="D480" s="124">
        <v>350.8</v>
      </c>
      <c r="E480" s="103" t="s">
        <v>276</v>
      </c>
      <c r="F480" s="64">
        <f>IF(D480&lt;=303.4,(D480-'[2]Stages'!$C$66)*'[2]Stages'!$H$67+'[2]Stages'!$E$66,IF(D480&lt;=307.2,(D480-'[2]Stages'!$C$67)*'[2]Stages'!$H$68+'[2]Stages'!$E$67,IF(D480&lt;=311.7,(D480-'[2]Stages'!$C$68)*'[2]Stages'!$H$69+'[2]Stages'!$E$68,IF(D480&lt;=318.1,(D480-'[2]Stages'!$C$69)*'[2]Stages'!$H$70+'[2]Stages'!$E$69,IF(D480&lt;=328.3,(D480-'[2]Stages'!$C$70)*'[2]Stages'!$H$71+'[2]Stages'!$E$70,IF(D480&lt;=345.3,(D480-'[2]Stages'!$C$71)*'[2]Stages'!$H$72+'[2]Stages'!$E$71,IF(D480&lt;=359.2,(D480-'[2]Stages'!$C$72)*'[2]Stages'!$H$73+'[2]Stages'!$E$72)))))))</f>
        <v>351.5612949640288</v>
      </c>
      <c r="G480" s="101" t="s">
        <v>737</v>
      </c>
      <c r="H480" s="101"/>
      <c r="I480" s="101"/>
      <c r="J480" s="101"/>
      <c r="K480" s="101"/>
      <c r="L480" s="101"/>
      <c r="M480" s="101"/>
      <c r="N480" s="101"/>
      <c r="O480" s="101"/>
      <c r="P480" s="101"/>
      <c r="Q480" s="117" t="s">
        <v>748</v>
      </c>
      <c r="R480" s="101"/>
      <c r="S480" s="101"/>
      <c r="T480" s="101"/>
      <c r="U480" s="117" t="s">
        <v>749</v>
      </c>
      <c r="V480" s="188"/>
      <c r="W480" s="105" t="s">
        <v>477</v>
      </c>
      <c r="X480" s="101"/>
      <c r="Y480" s="101"/>
      <c r="Z480" s="101"/>
      <c r="AA480" s="101"/>
      <c r="AB480" s="18">
        <v>22.4</v>
      </c>
      <c r="AC480" s="188">
        <v>21</v>
      </c>
      <c r="AD480" s="100"/>
      <c r="AE480" s="188">
        <v>21</v>
      </c>
      <c r="AF480" s="188"/>
      <c r="AG480" s="188">
        <v>21</v>
      </c>
      <c r="AH480" s="146">
        <f t="shared" si="13"/>
        <v>21.200000000000003</v>
      </c>
      <c r="AI480" s="189">
        <f t="shared" si="11"/>
        <v>16.939999999999998</v>
      </c>
      <c r="AJ480" s="189">
        <f t="shared" si="12"/>
        <v>23.510000000000005</v>
      </c>
      <c r="AK480" s="101"/>
      <c r="AL480" s="101"/>
      <c r="AM480" s="101"/>
      <c r="AN480" s="101"/>
      <c r="AO480" s="100"/>
      <c r="AP480" s="101"/>
      <c r="AQ480" s="100"/>
      <c r="AR480" s="100"/>
      <c r="AS480" s="100">
        <v>2008</v>
      </c>
      <c r="AT480" s="101"/>
      <c r="AU480" s="101"/>
      <c r="AV480" s="101"/>
      <c r="AW480" s="101" t="s">
        <v>740</v>
      </c>
      <c r="AX480" s="190">
        <v>352.7826086956522</v>
      </c>
      <c r="AY480" s="190">
        <v>19.5</v>
      </c>
      <c r="AZ480" s="118"/>
      <c r="BA480" s="108"/>
      <c r="BB480" s="108"/>
      <c r="BC480" s="109"/>
      <c r="BD480" s="101"/>
      <c r="BE480" s="101"/>
      <c r="BF480" s="108"/>
      <c r="BG480" s="108"/>
      <c r="BH480" s="101"/>
      <c r="BI480" s="108"/>
      <c r="BJ480" s="101"/>
      <c r="BK480" s="112"/>
      <c r="BL480" s="113"/>
      <c r="BM480" s="113"/>
      <c r="BN480" s="113"/>
      <c r="BO480" s="113"/>
      <c r="BP480" s="101"/>
      <c r="BQ480" s="101"/>
      <c r="BR480" s="177"/>
    </row>
    <row r="481" spans="1:70" s="155" customFormat="1" ht="12" customHeight="1">
      <c r="A481" s="99"/>
      <c r="B481" s="100"/>
      <c r="C481" s="117"/>
      <c r="D481" s="124">
        <v>350.8734939759036</v>
      </c>
      <c r="E481" s="103" t="s">
        <v>276</v>
      </c>
      <c r="F481" s="64">
        <f>IF(D481&lt;=303.4,(D481-'[2]Stages'!$C$66)*'[2]Stages'!$H$67+'[2]Stages'!$E$66,IF(D481&lt;=307.2,(D481-'[2]Stages'!$C$67)*'[2]Stages'!$H$68+'[2]Stages'!$E$67,IF(D481&lt;=311.7,(D481-'[2]Stages'!$C$68)*'[2]Stages'!$H$69+'[2]Stages'!$E$68,IF(D481&lt;=318.1,(D481-'[2]Stages'!$C$69)*'[2]Stages'!$H$70+'[2]Stages'!$E$69,IF(D481&lt;=328.3,(D481-'[2]Stages'!$C$70)*'[2]Stages'!$H$71+'[2]Stages'!$E$70,IF(D481&lt;=345.3,(D481-'[2]Stages'!$C$71)*'[2]Stages'!$H$72+'[2]Stages'!$E$71,IF(D481&lt;=359.2,(D481-'[2]Stages'!$C$72)*'[2]Stages'!$H$73+'[2]Stages'!$E$72)))))))</f>
        <v>351.62585334142324</v>
      </c>
      <c r="G481" s="101" t="s">
        <v>737</v>
      </c>
      <c r="H481" s="101"/>
      <c r="I481" s="101"/>
      <c r="J481" s="101"/>
      <c r="K481" s="101"/>
      <c r="L481" s="101"/>
      <c r="M481" s="101"/>
      <c r="N481" s="101"/>
      <c r="O481" s="101"/>
      <c r="P481" s="101"/>
      <c r="Q481" s="117" t="s">
        <v>752</v>
      </c>
      <c r="R481" s="101"/>
      <c r="S481" s="101"/>
      <c r="T481" s="101"/>
      <c r="U481" s="117" t="s">
        <v>753</v>
      </c>
      <c r="V481" s="198"/>
      <c r="W481" s="105" t="s">
        <v>477</v>
      </c>
      <c r="X481" s="101"/>
      <c r="Y481" s="101"/>
      <c r="Z481" s="101"/>
      <c r="AA481" s="101"/>
      <c r="AB481" s="18">
        <v>22.4</v>
      </c>
      <c r="AC481" s="198">
        <v>19.85</v>
      </c>
      <c r="AD481" s="100"/>
      <c r="AE481" s="198">
        <v>19.85</v>
      </c>
      <c r="AF481" s="198"/>
      <c r="AG481" s="198">
        <v>19.85</v>
      </c>
      <c r="AH481" s="146">
        <f t="shared" si="13"/>
        <v>20.050000000000004</v>
      </c>
      <c r="AI481" s="189">
        <f t="shared" si="11"/>
        <v>21.97699999999999</v>
      </c>
      <c r="AJ481" s="189">
        <f t="shared" si="12"/>
        <v>28.546999999999997</v>
      </c>
      <c r="AK481" s="101"/>
      <c r="AL481" s="101"/>
      <c r="AM481" s="101"/>
      <c r="AN481" s="101"/>
      <c r="AO481" s="100"/>
      <c r="AP481" s="101"/>
      <c r="AQ481" s="100"/>
      <c r="AR481" s="100"/>
      <c r="AS481" s="100">
        <v>2008</v>
      </c>
      <c r="AT481" s="101"/>
      <c r="AU481" s="101"/>
      <c r="AV481" s="101"/>
      <c r="AW481" s="101" t="s">
        <v>740</v>
      </c>
      <c r="AX481" s="190">
        <v>352.8048780487805</v>
      </c>
      <c r="AY481" s="195">
        <v>19.06</v>
      </c>
      <c r="AZ481" s="196"/>
      <c r="BA481" s="108"/>
      <c r="BB481" s="108"/>
      <c r="BC481" s="109"/>
      <c r="BD481" s="101"/>
      <c r="BE481" s="101"/>
      <c r="BF481" s="108"/>
      <c r="BG481" s="108"/>
      <c r="BH481" s="101"/>
      <c r="BI481" s="108"/>
      <c r="BJ481" s="101"/>
      <c r="BK481" s="112"/>
      <c r="BL481" s="113"/>
      <c r="BM481" s="113"/>
      <c r="BN481" s="113"/>
      <c r="BO481" s="113"/>
      <c r="BP481" s="101"/>
      <c r="BQ481" s="101"/>
      <c r="BR481" s="177"/>
    </row>
    <row r="482" spans="1:70" s="155" customFormat="1" ht="12" customHeight="1">
      <c r="A482" s="99"/>
      <c r="B482" s="100"/>
      <c r="C482" s="117"/>
      <c r="D482" s="124">
        <v>350.9317073170732</v>
      </c>
      <c r="E482" s="103" t="s">
        <v>276</v>
      </c>
      <c r="F482" s="64">
        <f>IF(D482&lt;=303.4,(D482-'[2]Stages'!$C$66)*'[2]Stages'!$H$67+'[2]Stages'!$E$66,IF(D482&lt;=307.2,(D482-'[2]Stages'!$C$67)*'[2]Stages'!$H$68+'[2]Stages'!$E$67,IF(D482&lt;=311.7,(D482-'[2]Stages'!$C$68)*'[2]Stages'!$H$69+'[2]Stages'!$E$68,IF(D482&lt;=318.1,(D482-'[2]Stages'!$C$69)*'[2]Stages'!$H$70+'[2]Stages'!$E$69,IF(D482&lt;=328.3,(D482-'[2]Stages'!$C$70)*'[2]Stages'!$H$71+'[2]Stages'!$E$70,IF(D482&lt;=345.3,(D482-'[2]Stages'!$C$71)*'[2]Stages'!$H$72+'[2]Stages'!$E$71,IF(D482&lt;=359.2,(D482-'[2]Stages'!$C$72)*'[2]Stages'!$H$73+'[2]Stages'!$E$72)))))))</f>
        <v>351.67698894542906</v>
      </c>
      <c r="G482" s="101" t="s">
        <v>737</v>
      </c>
      <c r="H482" s="101"/>
      <c r="I482" s="101"/>
      <c r="J482" s="101"/>
      <c r="K482" s="101"/>
      <c r="L482" s="101"/>
      <c r="M482" s="101"/>
      <c r="N482" s="101"/>
      <c r="O482" s="101"/>
      <c r="P482" s="101"/>
      <c r="Q482" s="117" t="s">
        <v>748</v>
      </c>
      <c r="R482" s="101"/>
      <c r="S482" s="101"/>
      <c r="T482" s="101"/>
      <c r="U482" s="117" t="s">
        <v>755</v>
      </c>
      <c r="V482" s="188"/>
      <c r="W482" s="105" t="s">
        <v>477</v>
      </c>
      <c r="X482" s="101"/>
      <c r="Y482" s="101"/>
      <c r="Z482" s="101"/>
      <c r="AA482" s="101"/>
      <c r="AB482" s="18">
        <v>22.4</v>
      </c>
      <c r="AC482" s="188">
        <v>19.455</v>
      </c>
      <c r="AD482" s="100"/>
      <c r="AE482" s="188">
        <v>19.455</v>
      </c>
      <c r="AF482" s="188"/>
      <c r="AG482" s="188">
        <v>19.455</v>
      </c>
      <c r="AH482" s="146">
        <f t="shared" si="13"/>
        <v>19.655</v>
      </c>
      <c r="AI482" s="189">
        <f t="shared" si="11"/>
        <v>23.70710000000001</v>
      </c>
      <c r="AJ482" s="189">
        <f t="shared" si="12"/>
        <v>30.277100000000004</v>
      </c>
      <c r="AK482" s="101"/>
      <c r="AL482" s="101"/>
      <c r="AM482" s="101"/>
      <c r="AN482" s="101"/>
      <c r="AO482" s="100"/>
      <c r="AP482" s="101"/>
      <c r="AQ482" s="100"/>
      <c r="AR482" s="100"/>
      <c r="AS482" s="100">
        <v>2008</v>
      </c>
      <c r="AT482" s="101"/>
      <c r="AU482" s="101"/>
      <c r="AV482" s="101"/>
      <c r="AW482" s="101" t="s">
        <v>740</v>
      </c>
      <c r="AX482" s="190">
        <v>352.8536585365854</v>
      </c>
      <c r="AY482" s="193">
        <v>18.66</v>
      </c>
      <c r="AZ482" s="168"/>
      <c r="BA482" s="108"/>
      <c r="BB482" s="108"/>
      <c r="BC482" s="109"/>
      <c r="BD482" s="101"/>
      <c r="BE482" s="101"/>
      <c r="BF482" s="108"/>
      <c r="BG482" s="108"/>
      <c r="BH482" s="101"/>
      <c r="BI482" s="108"/>
      <c r="BJ482" s="101"/>
      <c r="BK482" s="112"/>
      <c r="BL482" s="113"/>
      <c r="BM482" s="113"/>
      <c r="BN482" s="113"/>
      <c r="BO482" s="113"/>
      <c r="BP482" s="101"/>
      <c r="BQ482" s="101"/>
      <c r="BR482" s="177"/>
    </row>
    <row r="483" spans="1:70" s="155" customFormat="1" ht="12" customHeight="1">
      <c r="A483" s="99"/>
      <c r="B483" s="100"/>
      <c r="C483" s="117"/>
      <c r="D483" s="124">
        <v>351.04935064935063</v>
      </c>
      <c r="E483" s="103" t="s">
        <v>276</v>
      </c>
      <c r="F483" s="64">
        <f>IF(D483&lt;=303.4,(D483-'[2]Stages'!$C$66)*'[2]Stages'!$H$67+'[2]Stages'!$E$66,IF(D483&lt;=307.2,(D483-'[2]Stages'!$C$67)*'[2]Stages'!$H$68+'[2]Stages'!$E$67,IF(D483&lt;=311.7,(D483-'[2]Stages'!$C$68)*'[2]Stages'!$H$69+'[2]Stages'!$E$68,IF(D483&lt;=318.1,(D483-'[2]Stages'!$C$69)*'[2]Stages'!$H$70+'[2]Stages'!$E$69,IF(D483&lt;=328.3,(D483-'[2]Stages'!$C$70)*'[2]Stages'!$H$71+'[2]Stages'!$E$70,IF(D483&lt;=345.3,(D483-'[2]Stages'!$C$71)*'[2]Stages'!$H$72+'[2]Stages'!$E$71,IF(D483&lt;=359.2,(D483-'[2]Stages'!$C$72)*'[2]Stages'!$H$73+'[2]Stages'!$E$72)))))))</f>
        <v>351.7803288797533</v>
      </c>
      <c r="G483" s="101" t="s">
        <v>737</v>
      </c>
      <c r="H483" s="101"/>
      <c r="I483" s="101"/>
      <c r="J483" s="101"/>
      <c r="K483" s="101"/>
      <c r="L483" s="101"/>
      <c r="M483" s="101"/>
      <c r="N483" s="101"/>
      <c r="O483" s="101"/>
      <c r="P483" s="101"/>
      <c r="Q483" s="117" t="s">
        <v>748</v>
      </c>
      <c r="R483" s="101"/>
      <c r="S483" s="101"/>
      <c r="T483" s="101"/>
      <c r="U483" s="117" t="s">
        <v>754</v>
      </c>
      <c r="V483" s="188"/>
      <c r="W483" s="105" t="s">
        <v>477</v>
      </c>
      <c r="X483" s="101"/>
      <c r="Y483" s="101"/>
      <c r="Z483" s="101"/>
      <c r="AA483" s="101"/>
      <c r="AB483" s="18">
        <v>22.4</v>
      </c>
      <c r="AC483" s="188">
        <v>19.68</v>
      </c>
      <c r="AD483" s="100"/>
      <c r="AE483" s="188">
        <v>19.68</v>
      </c>
      <c r="AF483" s="188"/>
      <c r="AG483" s="188">
        <v>19.68</v>
      </c>
      <c r="AH483" s="146">
        <f t="shared" si="13"/>
        <v>19.880000000000003</v>
      </c>
      <c r="AI483" s="189">
        <f t="shared" si="11"/>
        <v>22.721599999999995</v>
      </c>
      <c r="AJ483" s="189">
        <f t="shared" si="12"/>
        <v>29.291600000000003</v>
      </c>
      <c r="AK483" s="101"/>
      <c r="AL483" s="101"/>
      <c r="AM483" s="101"/>
      <c r="AN483" s="101"/>
      <c r="AO483" s="100"/>
      <c r="AP483" s="101"/>
      <c r="AQ483" s="100"/>
      <c r="AR483" s="100"/>
      <c r="AS483" s="100">
        <v>2008</v>
      </c>
      <c r="AT483" s="101"/>
      <c r="AU483" s="101"/>
      <c r="AV483" s="101"/>
      <c r="AW483" s="101" t="s">
        <v>740</v>
      </c>
      <c r="AX483" s="190">
        <v>352.9024390243902</v>
      </c>
      <c r="AY483" s="190">
        <v>19.06</v>
      </c>
      <c r="AZ483" s="118"/>
      <c r="BA483" s="108"/>
      <c r="BB483" s="108"/>
      <c r="BC483" s="109"/>
      <c r="BD483" s="101"/>
      <c r="BE483" s="101"/>
      <c r="BF483" s="108"/>
      <c r="BG483" s="108"/>
      <c r="BH483" s="101"/>
      <c r="BI483" s="108"/>
      <c r="BJ483" s="101"/>
      <c r="BK483" s="112"/>
      <c r="BL483" s="113"/>
      <c r="BM483" s="113"/>
      <c r="BN483" s="113"/>
      <c r="BO483" s="113"/>
      <c r="BP483" s="101"/>
      <c r="BQ483" s="101"/>
      <c r="BR483" s="177"/>
    </row>
    <row r="484" spans="1:70" s="155" customFormat="1" ht="12" customHeight="1">
      <c r="A484" s="99"/>
      <c r="B484" s="100"/>
      <c r="C484" s="117"/>
      <c r="D484" s="124">
        <v>351.1607142857143</v>
      </c>
      <c r="E484" s="103" t="s">
        <v>276</v>
      </c>
      <c r="F484" s="64">
        <f>IF(D484&lt;=303.4,(D484-'[2]Stages'!$C$66)*'[2]Stages'!$H$67+'[2]Stages'!$E$66,IF(D484&lt;=307.2,(D484-'[2]Stages'!$C$67)*'[2]Stages'!$H$68+'[2]Stages'!$E$67,IF(D484&lt;=311.7,(D484-'[2]Stages'!$C$68)*'[2]Stages'!$H$69+'[2]Stages'!$E$68,IF(D484&lt;=318.1,(D484-'[2]Stages'!$C$69)*'[2]Stages'!$H$70+'[2]Stages'!$E$69,IF(D484&lt;=328.3,(D484-'[2]Stages'!$C$70)*'[2]Stages'!$H$71+'[2]Stages'!$E$70,IF(D484&lt;=345.3,(D484-'[2]Stages'!$C$71)*'[2]Stages'!$H$72+'[2]Stages'!$E$71,IF(D484&lt;=359.2,(D484-'[2]Stages'!$C$72)*'[2]Stages'!$H$73+'[2]Stages'!$E$72)))))))</f>
        <v>351.87815262076055</v>
      </c>
      <c r="G484" s="101" t="s">
        <v>737</v>
      </c>
      <c r="H484" s="101"/>
      <c r="I484" s="101"/>
      <c r="J484" s="101"/>
      <c r="K484" s="101"/>
      <c r="L484" s="101"/>
      <c r="M484" s="101"/>
      <c r="N484" s="101"/>
      <c r="O484" s="101"/>
      <c r="P484" s="101"/>
      <c r="Q484" s="117" t="s">
        <v>752</v>
      </c>
      <c r="R484" s="101"/>
      <c r="S484" s="101"/>
      <c r="T484" s="101"/>
      <c r="U484" s="117" t="s">
        <v>753</v>
      </c>
      <c r="V484" s="198"/>
      <c r="W484" s="105" t="s">
        <v>477</v>
      </c>
      <c r="X484" s="101"/>
      <c r="Y484" s="101"/>
      <c r="Z484" s="101"/>
      <c r="AA484" s="101"/>
      <c r="AB484" s="18">
        <v>22.4</v>
      </c>
      <c r="AC484" s="198">
        <v>20.02</v>
      </c>
      <c r="AD484" s="100"/>
      <c r="AE484" s="198">
        <v>20.02</v>
      </c>
      <c r="AF484" s="198"/>
      <c r="AG484" s="198">
        <v>20.02</v>
      </c>
      <c r="AH484" s="146">
        <f t="shared" si="13"/>
        <v>20.220000000000002</v>
      </c>
      <c r="AI484" s="189">
        <f t="shared" si="11"/>
        <v>21.2324</v>
      </c>
      <c r="AJ484" s="189">
        <f t="shared" si="12"/>
        <v>27.802400000000006</v>
      </c>
      <c r="AK484" s="101"/>
      <c r="AL484" s="101"/>
      <c r="AM484" s="101"/>
      <c r="AN484" s="101"/>
      <c r="AO484" s="100"/>
      <c r="AP484" s="101"/>
      <c r="AQ484" s="100"/>
      <c r="AR484" s="100"/>
      <c r="AS484" s="100">
        <v>2008</v>
      </c>
      <c r="AT484" s="101"/>
      <c r="AU484" s="101"/>
      <c r="AV484" s="101"/>
      <c r="AW484" s="101" t="s">
        <v>740</v>
      </c>
      <c r="AX484" s="190">
        <v>352.9512195121951</v>
      </c>
      <c r="AY484" s="190">
        <v>19.08</v>
      </c>
      <c r="AZ484" s="118">
        <v>353</v>
      </c>
      <c r="BA484" s="108">
        <f>AVERAGE(AY450:AY489)</f>
        <v>19.344428571428566</v>
      </c>
      <c r="BB484" s="108">
        <f>STDEV(AY450:AY489)</f>
        <v>0.5818686012273772</v>
      </c>
      <c r="BC484" s="109">
        <f>COUNT(AY450:AY489)</f>
        <v>35</v>
      </c>
      <c r="BD484" s="108">
        <f>2*BB484/(BC484)^0.5</f>
        <v>0.19670748960809933</v>
      </c>
      <c r="BE484" s="101"/>
      <c r="BF484" s="108"/>
      <c r="BG484" s="108"/>
      <c r="BH484" s="101"/>
      <c r="BI484" s="108"/>
      <c r="BJ484" s="101"/>
      <c r="BK484" s="112"/>
      <c r="BL484" s="113"/>
      <c r="BM484" s="113"/>
      <c r="BN484" s="113"/>
      <c r="BO484" s="113"/>
      <c r="BP484" s="101"/>
      <c r="BQ484" s="101"/>
      <c r="BR484" s="177"/>
    </row>
    <row r="485" spans="1:70" s="155" customFormat="1" ht="12" customHeight="1">
      <c r="A485" s="99"/>
      <c r="B485" s="100"/>
      <c r="C485" s="117"/>
      <c r="D485" s="124">
        <v>351.1833766233766</v>
      </c>
      <c r="E485" s="103" t="s">
        <v>276</v>
      </c>
      <c r="F485" s="64">
        <f>IF(D485&lt;=303.4,(D485-'[2]Stages'!$C$66)*'[2]Stages'!$H$67+'[2]Stages'!$E$66,IF(D485&lt;=307.2,(D485-'[2]Stages'!$C$67)*'[2]Stages'!$H$68+'[2]Stages'!$E$67,IF(D485&lt;=311.7,(D485-'[2]Stages'!$C$68)*'[2]Stages'!$H$69+'[2]Stages'!$E$68,IF(D485&lt;=318.1,(D485-'[2]Stages'!$C$69)*'[2]Stages'!$H$70+'[2]Stages'!$E$69,IF(D485&lt;=328.3,(D485-'[2]Stages'!$C$70)*'[2]Stages'!$H$71+'[2]Stages'!$E$70,IF(D485&lt;=345.3,(D485-'[2]Stages'!$C$71)*'[2]Stages'!$H$72+'[2]Stages'!$E$71,IF(D485&lt;=359.2,(D485-'[2]Stages'!$C$72)*'[2]Stages'!$H$73+'[2]Stages'!$E$72)))))))</f>
        <v>351.8980596094553</v>
      </c>
      <c r="G485" s="101" t="s">
        <v>737</v>
      </c>
      <c r="H485" s="101"/>
      <c r="I485" s="101"/>
      <c r="J485" s="101"/>
      <c r="K485" s="101"/>
      <c r="L485" s="101"/>
      <c r="M485" s="101"/>
      <c r="N485" s="101"/>
      <c r="O485" s="101"/>
      <c r="P485" s="101"/>
      <c r="Q485" s="117" t="s">
        <v>748</v>
      </c>
      <c r="R485" s="101"/>
      <c r="S485" s="101"/>
      <c r="T485" s="101"/>
      <c r="U485" s="117" t="s">
        <v>754</v>
      </c>
      <c r="V485" s="188"/>
      <c r="W485" s="105" t="s">
        <v>477</v>
      </c>
      <c r="X485" s="101"/>
      <c r="Y485" s="101"/>
      <c r="Z485" s="101"/>
      <c r="AA485" s="101"/>
      <c r="AB485" s="18">
        <v>22.4</v>
      </c>
      <c r="AC485" s="188">
        <v>19.715</v>
      </c>
      <c r="AD485" s="100"/>
      <c r="AE485" s="188">
        <v>19.715</v>
      </c>
      <c r="AF485" s="188"/>
      <c r="AG485" s="188">
        <v>19.715</v>
      </c>
      <c r="AH485" s="146">
        <f t="shared" si="13"/>
        <v>19.915000000000003</v>
      </c>
      <c r="AI485" s="189">
        <f t="shared" si="11"/>
        <v>22.568299999999994</v>
      </c>
      <c r="AJ485" s="189">
        <f t="shared" si="12"/>
        <v>29.1383</v>
      </c>
      <c r="AK485" s="101"/>
      <c r="AL485" s="101"/>
      <c r="AM485" s="101"/>
      <c r="AN485" s="101"/>
      <c r="AO485" s="100"/>
      <c r="AP485" s="101"/>
      <c r="AQ485" s="100"/>
      <c r="AR485" s="100"/>
      <c r="AS485" s="100">
        <v>2008</v>
      </c>
      <c r="AT485" s="101"/>
      <c r="AU485" s="101"/>
      <c r="AV485" s="101"/>
      <c r="AW485" s="101" t="s">
        <v>740</v>
      </c>
      <c r="AX485" s="190">
        <v>353</v>
      </c>
      <c r="AY485" s="190">
        <v>19.8</v>
      </c>
      <c r="AZ485" s="118"/>
      <c r="BA485" s="108"/>
      <c r="BB485" s="108"/>
      <c r="BC485" s="109"/>
      <c r="BD485" s="101"/>
      <c r="BE485" s="101"/>
      <c r="BF485" s="108"/>
      <c r="BG485" s="108"/>
      <c r="BH485" s="101"/>
      <c r="BI485" s="108"/>
      <c r="BJ485" s="101"/>
      <c r="BK485" s="112"/>
      <c r="BL485" s="113"/>
      <c r="BM485" s="113"/>
      <c r="BN485" s="113"/>
      <c r="BO485" s="113"/>
      <c r="BP485" s="101"/>
      <c r="BQ485" s="101"/>
      <c r="BR485" s="177"/>
    </row>
    <row r="486" spans="1:70" s="155" customFormat="1" ht="12" customHeight="1">
      <c r="A486" s="99"/>
      <c r="B486" s="100"/>
      <c r="C486" s="117"/>
      <c r="D486" s="124">
        <v>351.20975609756096</v>
      </c>
      <c r="E486" s="103" t="s">
        <v>276</v>
      </c>
      <c r="F486" s="64">
        <f>IF(D486&lt;=303.4,(D486-'[2]Stages'!$C$66)*'[2]Stages'!$H$67+'[2]Stages'!$E$66,IF(D486&lt;=307.2,(D486-'[2]Stages'!$C$67)*'[2]Stages'!$H$68+'[2]Stages'!$E$67,IF(D486&lt;=311.7,(D486-'[2]Stages'!$C$68)*'[2]Stages'!$H$69+'[2]Stages'!$E$68,IF(D486&lt;=318.1,(D486-'[2]Stages'!$C$69)*'[2]Stages'!$H$70+'[2]Stages'!$E$69,IF(D486&lt;=328.3,(D486-'[2]Stages'!$C$70)*'[2]Stages'!$H$71+'[2]Stages'!$E$70,IF(D486&lt;=345.3,(D486-'[2]Stages'!$C$71)*'[2]Stages'!$H$72+'[2]Stages'!$E$71,IF(D486&lt;=359.2,(D486-'[2]Stages'!$C$72)*'[2]Stages'!$H$73+'[2]Stages'!$E$72)))))))</f>
        <v>351.92123179505177</v>
      </c>
      <c r="G486" s="101" t="s">
        <v>737</v>
      </c>
      <c r="H486" s="101"/>
      <c r="I486" s="101"/>
      <c r="J486" s="101"/>
      <c r="K486" s="101"/>
      <c r="L486" s="101"/>
      <c r="M486" s="101"/>
      <c r="N486" s="101"/>
      <c r="O486" s="101"/>
      <c r="P486" s="101"/>
      <c r="Q486" s="117" t="s">
        <v>748</v>
      </c>
      <c r="R486" s="101"/>
      <c r="S486" s="101"/>
      <c r="T486" s="101"/>
      <c r="U486" s="117" t="s">
        <v>755</v>
      </c>
      <c r="V486" s="188"/>
      <c r="W486" s="105" t="s">
        <v>477</v>
      </c>
      <c r="X486" s="101"/>
      <c r="Y486" s="101"/>
      <c r="Z486" s="101"/>
      <c r="AA486" s="101"/>
      <c r="AB486" s="18">
        <v>22.4</v>
      </c>
      <c r="AC486" s="188">
        <v>19.98</v>
      </c>
      <c r="AD486" s="100"/>
      <c r="AE486" s="188">
        <v>19.98</v>
      </c>
      <c r="AF486" s="188"/>
      <c r="AG486" s="188">
        <v>19.98</v>
      </c>
      <c r="AH486" s="146">
        <f t="shared" si="13"/>
        <v>20.180000000000003</v>
      </c>
      <c r="AI486" s="189">
        <f t="shared" si="11"/>
        <v>21.407600000000002</v>
      </c>
      <c r="AJ486" s="189">
        <f t="shared" si="12"/>
        <v>27.977599999999995</v>
      </c>
      <c r="AK486" s="101"/>
      <c r="AL486" s="101"/>
      <c r="AM486" s="101"/>
      <c r="AN486" s="101"/>
      <c r="AO486" s="100"/>
      <c r="AP486" s="101"/>
      <c r="AQ486" s="100"/>
      <c r="AR486" s="100"/>
      <c r="AS486" s="100">
        <v>2008</v>
      </c>
      <c r="AT486" s="101"/>
      <c r="AU486" s="101"/>
      <c r="AV486" s="101"/>
      <c r="AW486" s="101" t="s">
        <v>740</v>
      </c>
      <c r="AX486" s="199">
        <v>353</v>
      </c>
      <c r="AY486" s="200">
        <v>18.47</v>
      </c>
      <c r="AZ486" s="201"/>
      <c r="BA486" s="108"/>
      <c r="BB486" s="108"/>
      <c r="BC486" s="109"/>
      <c r="BD486" s="101"/>
      <c r="BE486" s="101"/>
      <c r="BF486" s="108"/>
      <c r="BG486" s="108"/>
      <c r="BH486" s="101"/>
      <c r="BI486" s="108"/>
      <c r="BJ486" s="101"/>
      <c r="BK486" s="112"/>
      <c r="BL486" s="113"/>
      <c r="BM486" s="113"/>
      <c r="BN486" s="113"/>
      <c r="BO486" s="113"/>
      <c r="BP486" s="101"/>
      <c r="BQ486" s="101"/>
      <c r="BR486" s="177"/>
    </row>
    <row r="487" spans="1:70" s="155" customFormat="1" ht="12" customHeight="1">
      <c r="A487" s="99"/>
      <c r="B487" s="100"/>
      <c r="C487" s="117"/>
      <c r="D487" s="124">
        <v>351.25</v>
      </c>
      <c r="E487" s="103" t="s">
        <v>276</v>
      </c>
      <c r="F487" s="64">
        <f>IF(D487&lt;=303.4,(D487-'[2]Stages'!$C$66)*'[2]Stages'!$H$67+'[2]Stages'!$E$66,IF(D487&lt;=307.2,(D487-'[2]Stages'!$C$67)*'[2]Stages'!$H$68+'[2]Stages'!$E$67,IF(D487&lt;=311.7,(D487-'[2]Stages'!$C$68)*'[2]Stages'!$H$69+'[2]Stages'!$E$68,IF(D487&lt;=318.1,(D487-'[2]Stages'!$C$69)*'[2]Stages'!$H$70+'[2]Stages'!$E$69,IF(D487&lt;=328.3,(D487-'[2]Stages'!$C$70)*'[2]Stages'!$H$71+'[2]Stages'!$E$70,IF(D487&lt;=345.3,(D487-'[2]Stages'!$C$71)*'[2]Stages'!$H$72+'[2]Stages'!$E$71,IF(D487&lt;=359.2,(D487-'[2]Stages'!$C$72)*'[2]Stages'!$H$73+'[2]Stages'!$E$72)))))))</f>
        <v>351.956582733813</v>
      </c>
      <c r="G487" s="101" t="s">
        <v>737</v>
      </c>
      <c r="H487" s="101"/>
      <c r="I487" s="101"/>
      <c r="J487" s="101"/>
      <c r="K487" s="101"/>
      <c r="L487" s="101"/>
      <c r="M487" s="101"/>
      <c r="N487" s="101"/>
      <c r="O487" s="101"/>
      <c r="P487" s="101"/>
      <c r="Q487" s="117" t="s">
        <v>752</v>
      </c>
      <c r="R487" s="101"/>
      <c r="S487" s="101"/>
      <c r="T487" s="101"/>
      <c r="U487" s="117" t="s">
        <v>753</v>
      </c>
      <c r="V487" s="198"/>
      <c r="W487" s="105" t="s">
        <v>477</v>
      </c>
      <c r="X487" s="101"/>
      <c r="Y487" s="101"/>
      <c r="Z487" s="101"/>
      <c r="AA487" s="101"/>
      <c r="AB487" s="18">
        <v>22.4</v>
      </c>
      <c r="AC487" s="198">
        <v>19.35</v>
      </c>
      <c r="AD487" s="100"/>
      <c r="AE487" s="198">
        <v>19.35</v>
      </c>
      <c r="AF487" s="198"/>
      <c r="AG487" s="198">
        <v>19.35</v>
      </c>
      <c r="AH487" s="146">
        <f t="shared" si="13"/>
        <v>19.550000000000004</v>
      </c>
      <c r="AI487" s="189">
        <f t="shared" si="11"/>
        <v>24.166999999999987</v>
      </c>
      <c r="AJ487" s="189">
        <f t="shared" si="12"/>
        <v>30.736999999999995</v>
      </c>
      <c r="AK487" s="101"/>
      <c r="AL487" s="101"/>
      <c r="AM487" s="101"/>
      <c r="AN487" s="101"/>
      <c r="AO487" s="100"/>
      <c r="AP487" s="101"/>
      <c r="AQ487" s="100"/>
      <c r="AR487" s="100"/>
      <c r="AS487" s="100">
        <v>2008</v>
      </c>
      <c r="AT487" s="101"/>
      <c r="AU487" s="101"/>
      <c r="AV487" s="101"/>
      <c r="AW487" s="101" t="s">
        <v>740</v>
      </c>
      <c r="AX487" s="199">
        <v>353</v>
      </c>
      <c r="AY487" s="200">
        <v>18.58</v>
      </c>
      <c r="AZ487" s="201"/>
      <c r="BA487" s="108"/>
      <c r="BB487" s="108"/>
      <c r="BC487" s="109"/>
      <c r="BD487" s="101"/>
      <c r="BE487" s="101"/>
      <c r="BF487" s="108"/>
      <c r="BG487" s="108"/>
      <c r="BH487" s="101"/>
      <c r="BI487" s="108"/>
      <c r="BJ487" s="101"/>
      <c r="BK487" s="112"/>
      <c r="BL487" s="113"/>
      <c r="BM487" s="113"/>
      <c r="BN487" s="113"/>
      <c r="BO487" s="113"/>
      <c r="BP487" s="101"/>
      <c r="BQ487" s="101"/>
      <c r="BR487" s="177"/>
    </row>
    <row r="488" spans="1:70" s="155" customFormat="1" ht="12" customHeight="1">
      <c r="A488" s="99"/>
      <c r="B488" s="100"/>
      <c r="C488" s="117"/>
      <c r="D488" s="124">
        <v>351.35714285714283</v>
      </c>
      <c r="E488" s="103" t="s">
        <v>276</v>
      </c>
      <c r="F488" s="64">
        <f>IF(D488&lt;=303.4,(D488-'[2]Stages'!$C$66)*'[2]Stages'!$H$67+'[2]Stages'!$E$66,IF(D488&lt;=307.2,(D488-'[2]Stages'!$C$67)*'[2]Stages'!$H$68+'[2]Stages'!$E$67,IF(D488&lt;=311.7,(D488-'[2]Stages'!$C$68)*'[2]Stages'!$H$69+'[2]Stages'!$E$68,IF(D488&lt;=318.1,(D488-'[2]Stages'!$C$69)*'[2]Stages'!$H$70+'[2]Stages'!$E$69,IF(D488&lt;=328.3,(D488-'[2]Stages'!$C$70)*'[2]Stages'!$H$71+'[2]Stages'!$E$70,IF(D488&lt;=345.3,(D488-'[2]Stages'!$C$71)*'[2]Stages'!$H$72+'[2]Stages'!$E$71,IF(D488&lt;=359.2,(D488-'[2]Stages'!$C$72)*'[2]Stages'!$H$73+'[2]Stages'!$E$72)))))))</f>
        <v>352.0506988694758</v>
      </c>
      <c r="G488" s="101" t="s">
        <v>737</v>
      </c>
      <c r="H488" s="101"/>
      <c r="I488" s="101"/>
      <c r="J488" s="101"/>
      <c r="K488" s="101"/>
      <c r="L488" s="101"/>
      <c r="M488" s="101"/>
      <c r="N488" s="101"/>
      <c r="O488" s="101"/>
      <c r="P488" s="101"/>
      <c r="Q488" s="117" t="s">
        <v>752</v>
      </c>
      <c r="R488" s="101"/>
      <c r="S488" s="101"/>
      <c r="T488" s="101"/>
      <c r="U488" s="117" t="s">
        <v>753</v>
      </c>
      <c r="V488" s="198"/>
      <c r="W488" s="105" t="s">
        <v>477</v>
      </c>
      <c r="X488" s="101"/>
      <c r="Y488" s="101"/>
      <c r="Z488" s="101"/>
      <c r="AA488" s="101"/>
      <c r="AB488" s="18">
        <v>22.4</v>
      </c>
      <c r="AC488" s="198">
        <v>18.67</v>
      </c>
      <c r="AD488" s="100"/>
      <c r="AE488" s="198">
        <v>18.67</v>
      </c>
      <c r="AF488" s="198"/>
      <c r="AG488" s="198">
        <v>18.67</v>
      </c>
      <c r="AH488" s="146">
        <f t="shared" si="13"/>
        <v>18.870000000000005</v>
      </c>
      <c r="AI488" s="189">
        <f t="shared" si="11"/>
        <v>27.145399999999995</v>
      </c>
      <c r="AJ488" s="189">
        <f t="shared" si="12"/>
        <v>33.71539999999999</v>
      </c>
      <c r="AK488" s="101"/>
      <c r="AL488" s="101"/>
      <c r="AM488" s="101"/>
      <c r="AN488" s="101"/>
      <c r="AO488" s="100"/>
      <c r="AP488" s="101"/>
      <c r="AQ488" s="100"/>
      <c r="AR488" s="100"/>
      <c r="AS488" s="100">
        <v>2008</v>
      </c>
      <c r="AT488" s="101"/>
      <c r="AU488" s="101"/>
      <c r="AV488" s="101"/>
      <c r="AW488" s="101" t="s">
        <v>740</v>
      </c>
      <c r="AX488" s="181">
        <v>354</v>
      </c>
      <c r="AY488" s="181"/>
      <c r="AZ488" s="182">
        <v>354</v>
      </c>
      <c r="BA488" s="108">
        <f>AVERAGE(AY469:AY493)</f>
        <v>19.092708333333338</v>
      </c>
      <c r="BB488" s="108">
        <f>STDEV(AY469:AY493)</f>
        <v>0.5466805434125984</v>
      </c>
      <c r="BC488" s="109">
        <f>COUNT(AY469:AY493)</f>
        <v>24</v>
      </c>
      <c r="BD488" s="108">
        <f>2*BB488/(BC488)^0.5</f>
        <v>0.22318139727804898</v>
      </c>
      <c r="BE488" s="101"/>
      <c r="BF488" s="108"/>
      <c r="BG488" s="108"/>
      <c r="BH488" s="101"/>
      <c r="BI488" s="108"/>
      <c r="BJ488" s="101"/>
      <c r="BK488" s="112"/>
      <c r="BL488" s="113"/>
      <c r="BM488" s="113"/>
      <c r="BN488" s="113"/>
      <c r="BO488" s="113"/>
      <c r="BP488" s="101"/>
      <c r="BQ488" s="101"/>
      <c r="BR488" s="177"/>
    </row>
    <row r="489" spans="1:70" s="155" customFormat="1" ht="12" customHeight="1">
      <c r="A489" s="99"/>
      <c r="B489" s="100"/>
      <c r="C489" s="117"/>
      <c r="D489" s="124">
        <v>351.4701298701299</v>
      </c>
      <c r="E489" s="103" t="s">
        <v>276</v>
      </c>
      <c r="F489" s="64">
        <f>IF(D489&lt;=303.4,(D489-'[2]Stages'!$C$66)*'[2]Stages'!$H$67+'[2]Stages'!$E$66,IF(D489&lt;=307.2,(D489-'[2]Stages'!$C$67)*'[2]Stages'!$H$68+'[2]Stages'!$E$67,IF(D489&lt;=311.7,(D489-'[2]Stages'!$C$68)*'[2]Stages'!$H$69+'[2]Stages'!$E$68,IF(D489&lt;=318.1,(D489-'[2]Stages'!$C$69)*'[2]Stages'!$H$70+'[2]Stages'!$E$69,IF(D489&lt;=328.3,(D489-'[2]Stages'!$C$70)*'[2]Stages'!$H$71+'[2]Stages'!$E$70,IF(D489&lt;=345.3,(D489-'[2]Stages'!$C$71)*'[2]Stages'!$H$72+'[2]Stages'!$E$71,IF(D489&lt;=359.2,(D489-'[2]Stages'!$C$72)*'[2]Stages'!$H$73+'[2]Stages'!$E$72)))))))</f>
        <v>352.14994861253854</v>
      </c>
      <c r="G489" s="101" t="s">
        <v>737</v>
      </c>
      <c r="H489" s="101"/>
      <c r="I489" s="101"/>
      <c r="J489" s="101"/>
      <c r="K489" s="101"/>
      <c r="L489" s="101"/>
      <c r="M489" s="101"/>
      <c r="N489" s="101"/>
      <c r="O489" s="101"/>
      <c r="P489" s="101"/>
      <c r="Q489" s="117" t="s">
        <v>748</v>
      </c>
      <c r="R489" s="101"/>
      <c r="S489" s="101"/>
      <c r="T489" s="101"/>
      <c r="U489" s="117" t="s">
        <v>754</v>
      </c>
      <c r="V489" s="188"/>
      <c r="W489" s="105" t="s">
        <v>477</v>
      </c>
      <c r="X489" s="101"/>
      <c r="Y489" s="101"/>
      <c r="Z489" s="101"/>
      <c r="AA489" s="101"/>
      <c r="AB489" s="18">
        <v>22.4</v>
      </c>
      <c r="AC489" s="188">
        <v>19.82333333333333</v>
      </c>
      <c r="AD489" s="100"/>
      <c r="AE489" s="188">
        <v>19.82333333333333</v>
      </c>
      <c r="AF489" s="188"/>
      <c r="AG489" s="188">
        <v>19.82333333333333</v>
      </c>
      <c r="AH489" s="146">
        <f t="shared" si="13"/>
        <v>20.023333333333333</v>
      </c>
      <c r="AI489" s="189">
        <f t="shared" si="11"/>
        <v>22.093800000000016</v>
      </c>
      <c r="AJ489" s="189">
        <f t="shared" si="12"/>
        <v>28.66380000000001</v>
      </c>
      <c r="AK489" s="101"/>
      <c r="AL489" s="101"/>
      <c r="AM489" s="101"/>
      <c r="AN489" s="101"/>
      <c r="AO489" s="100"/>
      <c r="AP489" s="101"/>
      <c r="AQ489" s="100"/>
      <c r="AR489" s="100"/>
      <c r="AS489" s="100">
        <v>2008</v>
      </c>
      <c r="AT489" s="101"/>
      <c r="AU489" s="101"/>
      <c r="AV489" s="101"/>
      <c r="AW489" s="101" t="s">
        <v>740</v>
      </c>
      <c r="AX489" s="193">
        <v>354.43956043956047</v>
      </c>
      <c r="AY489" s="195">
        <v>17.86</v>
      </c>
      <c r="AZ489" s="196"/>
      <c r="BA489" s="108"/>
      <c r="BB489" s="108"/>
      <c r="BC489" s="109"/>
      <c r="BD489" s="101"/>
      <c r="BE489" s="101"/>
      <c r="BF489" s="108"/>
      <c r="BG489" s="108"/>
      <c r="BH489" s="101"/>
      <c r="BI489" s="108"/>
      <c r="BJ489" s="101"/>
      <c r="BK489" s="112"/>
      <c r="BL489" s="113"/>
      <c r="BM489" s="113"/>
      <c r="BN489" s="113"/>
      <c r="BO489" s="113"/>
      <c r="BP489" s="101"/>
      <c r="BQ489" s="101"/>
      <c r="BR489" s="177"/>
    </row>
    <row r="490" spans="1:70" s="155" customFormat="1" ht="12" customHeight="1">
      <c r="A490" s="99"/>
      <c r="B490" s="100"/>
      <c r="C490" s="117"/>
      <c r="D490" s="124">
        <v>351.4878048780488</v>
      </c>
      <c r="E490" s="103" t="s">
        <v>276</v>
      </c>
      <c r="F490" s="64">
        <f>IF(D490&lt;=303.4,(D490-'[2]Stages'!$C$66)*'[2]Stages'!$H$67+'[2]Stages'!$E$66,IF(D490&lt;=307.2,(D490-'[2]Stages'!$C$67)*'[2]Stages'!$H$68+'[2]Stages'!$E$67,IF(D490&lt;=311.7,(D490-'[2]Stages'!$C$68)*'[2]Stages'!$H$69+'[2]Stages'!$E$68,IF(D490&lt;=318.1,(D490-'[2]Stages'!$C$69)*'[2]Stages'!$H$70+'[2]Stages'!$E$69,IF(D490&lt;=328.3,(D490-'[2]Stages'!$C$70)*'[2]Stages'!$H$71+'[2]Stages'!$E$70,IF(D490&lt;=345.3,(D490-'[2]Stages'!$C$71)*'[2]Stages'!$H$72+'[2]Stages'!$E$71,IF(D490&lt;=359.2,(D490-'[2]Stages'!$C$72)*'[2]Stages'!$H$73+'[2]Stages'!$E$72)))))))</f>
        <v>352.16547464467453</v>
      </c>
      <c r="G490" s="101" t="s">
        <v>737</v>
      </c>
      <c r="H490" s="101"/>
      <c r="I490" s="101"/>
      <c r="J490" s="101"/>
      <c r="K490" s="101"/>
      <c r="L490" s="101"/>
      <c r="M490" s="101"/>
      <c r="N490" s="101"/>
      <c r="O490" s="101"/>
      <c r="P490" s="101"/>
      <c r="Q490" s="117" t="s">
        <v>748</v>
      </c>
      <c r="R490" s="101"/>
      <c r="S490" s="101"/>
      <c r="T490" s="101"/>
      <c r="U490" s="117" t="s">
        <v>755</v>
      </c>
      <c r="V490" s="188"/>
      <c r="W490" s="105" t="s">
        <v>477</v>
      </c>
      <c r="X490" s="101"/>
      <c r="Y490" s="101"/>
      <c r="Z490" s="101"/>
      <c r="AA490" s="101"/>
      <c r="AB490" s="18">
        <v>22.4</v>
      </c>
      <c r="AC490" s="188">
        <v>20.08</v>
      </c>
      <c r="AD490" s="100"/>
      <c r="AE490" s="188">
        <v>20.08</v>
      </c>
      <c r="AF490" s="188"/>
      <c r="AG490" s="188">
        <v>20.08</v>
      </c>
      <c r="AH490" s="146">
        <f t="shared" si="13"/>
        <v>20.28</v>
      </c>
      <c r="AI490" s="189">
        <f t="shared" si="11"/>
        <v>20.9696</v>
      </c>
      <c r="AJ490" s="189">
        <f t="shared" si="12"/>
        <v>27.539600000000007</v>
      </c>
      <c r="AK490" s="101"/>
      <c r="AL490" s="101"/>
      <c r="AM490" s="101"/>
      <c r="AN490" s="101"/>
      <c r="AO490" s="100"/>
      <c r="AP490" s="101"/>
      <c r="AQ490" s="100"/>
      <c r="AR490" s="100"/>
      <c r="AS490" s="100">
        <v>2008</v>
      </c>
      <c r="AT490" s="101"/>
      <c r="AU490" s="101"/>
      <c r="AV490" s="101"/>
      <c r="AW490" s="101" t="s">
        <v>740</v>
      </c>
      <c r="AX490" s="193">
        <v>354.7825</v>
      </c>
      <c r="AY490" s="195">
        <v>18.985</v>
      </c>
      <c r="AZ490" s="196"/>
      <c r="BA490" s="108"/>
      <c r="BB490" s="108"/>
      <c r="BC490" s="109"/>
      <c r="BD490" s="101"/>
      <c r="BE490" s="101"/>
      <c r="BF490" s="108"/>
      <c r="BG490" s="108"/>
      <c r="BH490" s="101"/>
      <c r="BI490" s="108"/>
      <c r="BJ490" s="101"/>
      <c r="BK490" s="112"/>
      <c r="BL490" s="113"/>
      <c r="BM490" s="113"/>
      <c r="BN490" s="113"/>
      <c r="BO490" s="113"/>
      <c r="BP490" s="101"/>
      <c r="BQ490" s="101"/>
      <c r="BR490" s="177"/>
    </row>
    <row r="491" spans="1:70" s="155" customFormat="1" ht="12" customHeight="1">
      <c r="A491" s="99"/>
      <c r="B491" s="100"/>
      <c r="C491" s="117"/>
      <c r="D491" s="124">
        <v>351.57142857142856</v>
      </c>
      <c r="E491" s="103" t="s">
        <v>276</v>
      </c>
      <c r="F491" s="64">
        <f>IF(D491&lt;=303.4,(D491-'[2]Stages'!$C$66)*'[2]Stages'!$H$67+'[2]Stages'!$E$66,IF(D491&lt;=307.2,(D491-'[2]Stages'!$C$67)*'[2]Stages'!$H$68+'[2]Stages'!$E$67,IF(D491&lt;=311.7,(D491-'[2]Stages'!$C$68)*'[2]Stages'!$H$69+'[2]Stages'!$E$68,IF(D491&lt;=318.1,(D491-'[2]Stages'!$C$69)*'[2]Stages'!$H$70+'[2]Stages'!$E$69,IF(D491&lt;=328.3,(D491-'[2]Stages'!$C$70)*'[2]Stages'!$H$71+'[2]Stages'!$E$70,IF(D491&lt;=345.3,(D491-'[2]Stages'!$C$71)*'[2]Stages'!$H$72+'[2]Stages'!$E$71,IF(D491&lt;=359.2,(D491-'[2]Stages'!$C$72)*'[2]Stages'!$H$73+'[2]Stages'!$E$72)))))))</f>
        <v>352.23893114080164</v>
      </c>
      <c r="G491" s="101" t="s">
        <v>737</v>
      </c>
      <c r="H491" s="101"/>
      <c r="I491" s="101"/>
      <c r="J491" s="101"/>
      <c r="K491" s="101"/>
      <c r="L491" s="101"/>
      <c r="M491" s="101"/>
      <c r="N491" s="101"/>
      <c r="O491" s="101"/>
      <c r="P491" s="101"/>
      <c r="Q491" s="117" t="s">
        <v>752</v>
      </c>
      <c r="R491" s="101"/>
      <c r="S491" s="101"/>
      <c r="T491" s="101"/>
      <c r="U491" s="117" t="s">
        <v>753</v>
      </c>
      <c r="V491" s="198"/>
      <c r="W491" s="105" t="s">
        <v>477</v>
      </c>
      <c r="X491" s="101"/>
      <c r="Y491" s="101"/>
      <c r="Z491" s="101"/>
      <c r="AA491" s="101"/>
      <c r="AB491" s="18">
        <v>22.4</v>
      </c>
      <c r="AC491" s="198">
        <v>19.68</v>
      </c>
      <c r="AD491" s="100"/>
      <c r="AE491" s="198">
        <v>19.68</v>
      </c>
      <c r="AF491" s="198"/>
      <c r="AG491" s="198">
        <v>19.68</v>
      </c>
      <c r="AH491" s="146">
        <f t="shared" si="13"/>
        <v>19.880000000000003</v>
      </c>
      <c r="AI491" s="189">
        <f t="shared" si="11"/>
        <v>22.721599999999995</v>
      </c>
      <c r="AJ491" s="189">
        <f t="shared" si="12"/>
        <v>29.291600000000003</v>
      </c>
      <c r="AK491" s="101"/>
      <c r="AL491" s="101"/>
      <c r="AM491" s="101"/>
      <c r="AN491" s="101"/>
      <c r="AO491" s="100"/>
      <c r="AP491" s="101"/>
      <c r="AQ491" s="100"/>
      <c r="AR491" s="100"/>
      <c r="AS491" s="100">
        <v>2008</v>
      </c>
      <c r="AT491" s="101"/>
      <c r="AU491" s="101"/>
      <c r="AV491" s="101"/>
      <c r="AW491" s="101" t="s">
        <v>740</v>
      </c>
      <c r="AX491" s="199">
        <v>355</v>
      </c>
      <c r="AY491" s="200">
        <v>18.85</v>
      </c>
      <c r="AZ491" s="201">
        <v>355</v>
      </c>
      <c r="BA491" s="108">
        <f>AVERAGE(AY488:AY496)</f>
        <v>18.507083333333334</v>
      </c>
      <c r="BB491" s="108">
        <f>STDEV(AY488:AY496)</f>
        <v>0.7066861800989576</v>
      </c>
      <c r="BC491" s="109">
        <f>COUNT(AY488:AY496)</f>
        <v>8</v>
      </c>
      <c r="BD491" s="108">
        <f>2*BB491/(BC491)^0.5</f>
        <v>0.49970259011879065</v>
      </c>
      <c r="BE491" s="101"/>
      <c r="BF491" s="108"/>
      <c r="BG491" s="108"/>
      <c r="BH491" s="101"/>
      <c r="BI491" s="108"/>
      <c r="BJ491" s="101"/>
      <c r="BK491" s="112"/>
      <c r="BL491" s="113"/>
      <c r="BM491" s="113"/>
      <c r="BN491" s="113"/>
      <c r="BO491" s="113"/>
      <c r="BP491" s="101"/>
      <c r="BQ491" s="101"/>
      <c r="BR491" s="177"/>
    </row>
    <row r="492" spans="1:70" s="155" customFormat="1" ht="12" customHeight="1">
      <c r="A492" s="99"/>
      <c r="B492" s="100"/>
      <c r="C492" s="117"/>
      <c r="D492" s="124">
        <v>351.76585365853657</v>
      </c>
      <c r="E492" s="103" t="s">
        <v>276</v>
      </c>
      <c r="F492" s="64">
        <f>IF(D492&lt;=303.4,(D492-'[2]Stages'!$C$66)*'[2]Stages'!$H$67+'[2]Stages'!$E$66,IF(D492&lt;=307.2,(D492-'[2]Stages'!$C$67)*'[2]Stages'!$H$68+'[2]Stages'!$E$67,IF(D492&lt;=311.7,(D492-'[2]Stages'!$C$68)*'[2]Stages'!$H$69+'[2]Stages'!$E$68,IF(D492&lt;=318.1,(D492-'[2]Stages'!$C$69)*'[2]Stages'!$H$70+'[2]Stages'!$E$69,IF(D492&lt;=328.3,(D492-'[2]Stages'!$C$70)*'[2]Stages'!$H$71+'[2]Stages'!$E$70,IF(D492&lt;=345.3,(D492-'[2]Stages'!$C$71)*'[2]Stages'!$H$72+'[2]Stages'!$E$71,IF(D492&lt;=359.2,(D492-'[2]Stages'!$C$72)*'[2]Stages'!$H$73+'[2]Stages'!$E$72)))))))</f>
        <v>352.40971749429724</v>
      </c>
      <c r="G492" s="101" t="s">
        <v>737</v>
      </c>
      <c r="H492" s="101"/>
      <c r="I492" s="101"/>
      <c r="J492" s="101"/>
      <c r="K492" s="101"/>
      <c r="L492" s="101"/>
      <c r="M492" s="101"/>
      <c r="N492" s="101"/>
      <c r="O492" s="101"/>
      <c r="P492" s="101"/>
      <c r="Q492" s="117" t="s">
        <v>748</v>
      </c>
      <c r="R492" s="101"/>
      <c r="S492" s="101"/>
      <c r="T492" s="101"/>
      <c r="U492" s="117" t="s">
        <v>755</v>
      </c>
      <c r="V492" s="188"/>
      <c r="W492" s="105" t="s">
        <v>477</v>
      </c>
      <c r="X492" s="101"/>
      <c r="Y492" s="101"/>
      <c r="Z492" s="101"/>
      <c r="AA492" s="101"/>
      <c r="AB492" s="18">
        <v>22.4</v>
      </c>
      <c r="AC492" s="188">
        <v>20.136666666666667</v>
      </c>
      <c r="AD492" s="100"/>
      <c r="AE492" s="188">
        <v>20.136666666666667</v>
      </c>
      <c r="AF492" s="188"/>
      <c r="AG492" s="188">
        <v>20.136666666666667</v>
      </c>
      <c r="AH492" s="146">
        <f t="shared" si="13"/>
        <v>20.33666666666667</v>
      </c>
      <c r="AI492" s="189">
        <f t="shared" si="11"/>
        <v>20.721400000000003</v>
      </c>
      <c r="AJ492" s="189">
        <f t="shared" si="12"/>
        <v>27.291399999999996</v>
      </c>
      <c r="AK492" s="101"/>
      <c r="AL492" s="101"/>
      <c r="AM492" s="101"/>
      <c r="AN492" s="101"/>
      <c r="AO492" s="100"/>
      <c r="AP492" s="101"/>
      <c r="AQ492" s="100"/>
      <c r="AR492" s="100"/>
      <c r="AS492" s="100">
        <v>2008</v>
      </c>
      <c r="AT492" s="101"/>
      <c r="AU492" s="101"/>
      <c r="AV492" s="101"/>
      <c r="AW492" s="101" t="s">
        <v>740</v>
      </c>
      <c r="AX492" s="193">
        <v>355.325</v>
      </c>
      <c r="AY492" s="195">
        <v>18.913333333333334</v>
      </c>
      <c r="AZ492" s="196"/>
      <c r="BA492" s="108"/>
      <c r="BB492" s="108"/>
      <c r="BC492" s="109"/>
      <c r="BD492" s="101"/>
      <c r="BE492" s="101"/>
      <c r="BF492" s="108"/>
      <c r="BG492" s="108"/>
      <c r="BH492" s="101"/>
      <c r="BI492" s="108"/>
      <c r="BJ492" s="101"/>
      <c r="BK492" s="112"/>
      <c r="BL492" s="113"/>
      <c r="BM492" s="113"/>
      <c r="BN492" s="113"/>
      <c r="BO492" s="113"/>
      <c r="BP492" s="101"/>
      <c r="BQ492" s="101"/>
      <c r="BR492" s="177"/>
    </row>
    <row r="493" spans="1:70" s="155" customFormat="1" ht="12" customHeight="1">
      <c r="A493" s="99"/>
      <c r="B493" s="100"/>
      <c r="C493" s="117"/>
      <c r="D493" s="124">
        <v>351.89285714285717</v>
      </c>
      <c r="E493" s="103" t="s">
        <v>276</v>
      </c>
      <c r="F493" s="64">
        <f>IF(D493&lt;=303.4,(D493-'[2]Stages'!$C$66)*'[2]Stages'!$H$67+'[2]Stages'!$E$66,IF(D493&lt;=307.2,(D493-'[2]Stages'!$C$67)*'[2]Stages'!$H$68+'[2]Stages'!$E$67,IF(D493&lt;=311.7,(D493-'[2]Stages'!$C$68)*'[2]Stages'!$H$69+'[2]Stages'!$E$68,IF(D493&lt;=318.1,(D493-'[2]Stages'!$C$69)*'[2]Stages'!$H$70+'[2]Stages'!$E$69,IF(D493&lt;=328.3,(D493-'[2]Stages'!$C$70)*'[2]Stages'!$H$71+'[2]Stages'!$E$70,IF(D493&lt;=345.3,(D493-'[2]Stages'!$C$71)*'[2]Stages'!$H$72+'[2]Stages'!$E$71,IF(D493&lt;=359.2,(D493-'[2]Stages'!$C$72)*'[2]Stages'!$H$73+'[2]Stages'!$E$72)))))))</f>
        <v>352.52127954779036</v>
      </c>
      <c r="G493" s="101" t="s">
        <v>737</v>
      </c>
      <c r="H493" s="101"/>
      <c r="I493" s="101"/>
      <c r="J493" s="101"/>
      <c r="K493" s="101"/>
      <c r="L493" s="101"/>
      <c r="M493" s="101"/>
      <c r="N493" s="101"/>
      <c r="O493" s="101"/>
      <c r="P493" s="101"/>
      <c r="Q493" s="117" t="s">
        <v>752</v>
      </c>
      <c r="R493" s="101"/>
      <c r="S493" s="101"/>
      <c r="T493" s="101"/>
      <c r="U493" s="117" t="s">
        <v>753</v>
      </c>
      <c r="V493" s="198"/>
      <c r="W493" s="105" t="s">
        <v>477</v>
      </c>
      <c r="X493" s="101"/>
      <c r="Y493" s="101"/>
      <c r="Z493" s="101"/>
      <c r="AA493" s="101"/>
      <c r="AB493" s="18">
        <v>22.4</v>
      </c>
      <c r="AC493" s="198">
        <v>19.57</v>
      </c>
      <c r="AD493" s="100"/>
      <c r="AE493" s="198">
        <v>19.57</v>
      </c>
      <c r="AF493" s="198"/>
      <c r="AG493" s="198">
        <v>19.57</v>
      </c>
      <c r="AH493" s="146">
        <f t="shared" si="13"/>
        <v>19.770000000000003</v>
      </c>
      <c r="AI493" s="189">
        <f t="shared" si="11"/>
        <v>23.203400000000002</v>
      </c>
      <c r="AJ493" s="189">
        <f t="shared" si="12"/>
        <v>29.773399999999995</v>
      </c>
      <c r="AK493" s="101"/>
      <c r="AL493" s="101"/>
      <c r="AM493" s="101"/>
      <c r="AN493" s="101"/>
      <c r="AO493" s="100"/>
      <c r="AP493" s="101"/>
      <c r="AQ493" s="100"/>
      <c r="AR493" s="100"/>
      <c r="AS493" s="100">
        <v>2008</v>
      </c>
      <c r="AT493" s="101"/>
      <c r="AU493" s="101"/>
      <c r="AV493" s="101"/>
      <c r="AW493" s="101" t="s">
        <v>740</v>
      </c>
      <c r="AX493" s="190">
        <v>355.4</v>
      </c>
      <c r="AY493" s="190">
        <v>19.56</v>
      </c>
      <c r="AZ493" s="118"/>
      <c r="BA493" s="108"/>
      <c r="BB493" s="108"/>
      <c r="BC493" s="109"/>
      <c r="BD493" s="101"/>
      <c r="BE493" s="101"/>
      <c r="BF493" s="108"/>
      <c r="BG493" s="108"/>
      <c r="BH493" s="101"/>
      <c r="BI493" s="108"/>
      <c r="BJ493" s="101"/>
      <c r="BK493" s="112"/>
      <c r="BL493" s="113"/>
      <c r="BM493" s="113"/>
      <c r="BN493" s="113"/>
      <c r="BO493" s="113"/>
      <c r="BP493" s="101"/>
      <c r="BQ493" s="101"/>
      <c r="BR493" s="177"/>
    </row>
    <row r="494" spans="1:70" s="155" customFormat="1" ht="12" customHeight="1">
      <c r="A494" s="99"/>
      <c r="B494" s="100"/>
      <c r="C494" s="117"/>
      <c r="D494" s="124">
        <v>351.9064935064935</v>
      </c>
      <c r="E494" s="103" t="s">
        <v>276</v>
      </c>
      <c r="F494" s="64">
        <f>IF(D494&lt;=303.4,(D494-'[2]Stages'!$C$66)*'[2]Stages'!$H$67+'[2]Stages'!$E$66,IF(D494&lt;=307.2,(D494-'[2]Stages'!$C$67)*'[2]Stages'!$H$68+'[2]Stages'!$E$67,IF(D494&lt;=311.7,(D494-'[2]Stages'!$C$68)*'[2]Stages'!$H$69+'[2]Stages'!$E$68,IF(D494&lt;=318.1,(D494-'[2]Stages'!$C$69)*'[2]Stages'!$H$70+'[2]Stages'!$E$69,IF(D494&lt;=328.3,(D494-'[2]Stages'!$C$70)*'[2]Stages'!$H$71+'[2]Stages'!$E$70,IF(D494&lt;=345.3,(D494-'[2]Stages'!$C$71)*'[2]Stages'!$H$72+'[2]Stages'!$E$71,IF(D494&lt;=359.2,(D494-'[2]Stages'!$C$72)*'[2]Stages'!$H$73+'[2]Stages'!$E$72)))))))</f>
        <v>352.5332579650565</v>
      </c>
      <c r="G494" s="101" t="s">
        <v>737</v>
      </c>
      <c r="H494" s="101"/>
      <c r="I494" s="101"/>
      <c r="J494" s="101"/>
      <c r="K494" s="101"/>
      <c r="L494" s="101"/>
      <c r="M494" s="101"/>
      <c r="N494" s="101"/>
      <c r="O494" s="101"/>
      <c r="P494" s="101"/>
      <c r="Q494" s="117" t="s">
        <v>748</v>
      </c>
      <c r="R494" s="101"/>
      <c r="S494" s="101"/>
      <c r="T494" s="101"/>
      <c r="U494" s="117" t="s">
        <v>754</v>
      </c>
      <c r="V494" s="188"/>
      <c r="W494" s="105" t="s">
        <v>477</v>
      </c>
      <c r="X494" s="101"/>
      <c r="Y494" s="101"/>
      <c r="Z494" s="101"/>
      <c r="AA494" s="101"/>
      <c r="AB494" s="18">
        <v>22.4</v>
      </c>
      <c r="AC494" s="188">
        <v>20.205</v>
      </c>
      <c r="AD494" s="100"/>
      <c r="AE494" s="188">
        <v>20.205</v>
      </c>
      <c r="AF494" s="188"/>
      <c r="AG494" s="188">
        <v>20.205</v>
      </c>
      <c r="AH494" s="146">
        <f t="shared" si="13"/>
        <v>20.405</v>
      </c>
      <c r="AI494" s="189">
        <f t="shared" si="11"/>
        <v>20.4221</v>
      </c>
      <c r="AJ494" s="189">
        <f t="shared" si="12"/>
        <v>26.992100000000008</v>
      </c>
      <c r="AK494" s="101"/>
      <c r="AL494" s="101"/>
      <c r="AM494" s="101"/>
      <c r="AN494" s="101"/>
      <c r="AO494" s="100"/>
      <c r="AP494" s="101"/>
      <c r="AQ494" s="100"/>
      <c r="AR494" s="100"/>
      <c r="AS494" s="100">
        <v>2008</v>
      </c>
      <c r="AT494" s="101"/>
      <c r="AU494" s="101"/>
      <c r="AV494" s="101"/>
      <c r="AW494" s="101" t="s">
        <v>740</v>
      </c>
      <c r="AX494" s="193">
        <v>355.9375</v>
      </c>
      <c r="AY494" s="195">
        <v>18.575</v>
      </c>
      <c r="AZ494" s="196">
        <v>356</v>
      </c>
      <c r="BA494" s="108">
        <f>AVERAGE(AY490:AY505)</f>
        <v>18.758354166666667</v>
      </c>
      <c r="BB494" s="108">
        <f>STDEV(AY490:AY505)</f>
        <v>0.8385593507452063</v>
      </c>
      <c r="BC494" s="109">
        <f>COUNT(AY490:AY505)</f>
        <v>16</v>
      </c>
      <c r="BD494" s="108">
        <f>2*BB494/(BC494)^0.5</f>
        <v>0.41927967537260313</v>
      </c>
      <c r="BE494" s="101"/>
      <c r="BF494" s="108"/>
      <c r="BG494" s="108"/>
      <c r="BH494" s="101"/>
      <c r="BI494" s="108"/>
      <c r="BJ494" s="101"/>
      <c r="BK494" s="112"/>
      <c r="BL494" s="113"/>
      <c r="BM494" s="113"/>
      <c r="BN494" s="113"/>
      <c r="BO494" s="113"/>
      <c r="BP494" s="101"/>
      <c r="BQ494" s="101"/>
      <c r="BR494" s="177"/>
    </row>
    <row r="495" spans="1:70" s="155" customFormat="1" ht="12" customHeight="1">
      <c r="A495" s="202" t="s">
        <v>756</v>
      </c>
      <c r="B495" s="203"/>
      <c r="C495" s="120"/>
      <c r="D495" s="204">
        <v>352</v>
      </c>
      <c r="E495" s="205" t="s">
        <v>276</v>
      </c>
      <c r="F495" s="64">
        <f>IF(D495&lt;=303.4,(D495-'[2]Stages'!$C$66)*'[2]Stages'!$H$67+'[2]Stages'!$E$66,IF(D495&lt;=307.2,(D495-'[2]Stages'!$C$67)*'[2]Stages'!$H$68+'[2]Stages'!$E$67,IF(D495&lt;=311.7,(D495-'[2]Stages'!$C$68)*'[2]Stages'!$H$69+'[2]Stages'!$E$68,IF(D495&lt;=318.1,(D495-'[2]Stages'!$C$69)*'[2]Stages'!$H$70+'[2]Stages'!$E$69,IF(D495&lt;=328.3,(D495-'[2]Stages'!$C$70)*'[2]Stages'!$H$71+'[2]Stages'!$E$70,IF(D495&lt;=345.3,(D495-'[2]Stages'!$C$71)*'[2]Stages'!$H$72+'[2]Stages'!$E$71,IF(D495&lt;=359.2,(D495-'[2]Stages'!$C$72)*'[2]Stages'!$H$73+'[2]Stages'!$E$72)))))))</f>
        <v>352.61539568345324</v>
      </c>
      <c r="G495" s="206" t="s">
        <v>737</v>
      </c>
      <c r="H495" s="206" t="s">
        <v>757</v>
      </c>
      <c r="I495" s="120"/>
      <c r="J495" s="120"/>
      <c r="K495" s="120"/>
      <c r="L495" s="120"/>
      <c r="M495" s="120"/>
      <c r="N495" s="120"/>
      <c r="O495" s="120"/>
      <c r="P495" s="120"/>
      <c r="Q495" s="120" t="s">
        <v>758</v>
      </c>
      <c r="R495" s="120" t="s">
        <v>759</v>
      </c>
      <c r="S495" s="120"/>
      <c r="T495" s="120"/>
      <c r="U495" s="120" t="s">
        <v>760</v>
      </c>
      <c r="V495" s="203"/>
      <c r="W495" s="120" t="s">
        <v>761</v>
      </c>
      <c r="X495" s="120"/>
      <c r="Y495" s="120"/>
      <c r="Z495" s="120"/>
      <c r="AA495" s="120"/>
      <c r="AB495" s="18">
        <v>22.4</v>
      </c>
      <c r="AC495" s="203">
        <v>18.83</v>
      </c>
      <c r="AD495" s="203"/>
      <c r="AE495" s="203">
        <v>18.83</v>
      </c>
      <c r="AF495" s="203"/>
      <c r="AG495" s="203">
        <v>18.83</v>
      </c>
      <c r="AH495" s="146">
        <f t="shared" si="13"/>
        <v>19.03</v>
      </c>
      <c r="AI495" s="189">
        <f t="shared" si="11"/>
        <v>26.44460000000001</v>
      </c>
      <c r="AJ495" s="189">
        <f t="shared" si="12"/>
        <v>33.0146</v>
      </c>
      <c r="AK495" s="120"/>
      <c r="AL495" s="120"/>
      <c r="AM495" s="120" t="s">
        <v>762</v>
      </c>
      <c r="AN495" s="120" t="s">
        <v>243</v>
      </c>
      <c r="AO495" s="203">
        <v>240</v>
      </c>
      <c r="AP495" s="120"/>
      <c r="AQ495" s="203">
        <v>146</v>
      </c>
      <c r="AR495" s="203">
        <v>160</v>
      </c>
      <c r="AS495" s="203">
        <v>2006</v>
      </c>
      <c r="AT495" s="120"/>
      <c r="AU495" s="120"/>
      <c r="AV495" s="120"/>
      <c r="AW495" s="120" t="s">
        <v>763</v>
      </c>
      <c r="AX495" s="124">
        <v>370.8876824704397</v>
      </c>
      <c r="AY495" s="207">
        <v>17.6</v>
      </c>
      <c r="AZ495" s="196"/>
      <c r="BA495" s="121"/>
      <c r="BB495" s="121"/>
      <c r="BC495" s="208"/>
      <c r="BD495" s="120"/>
      <c r="BE495" s="101"/>
      <c r="BF495" s="108"/>
      <c r="BG495" s="108"/>
      <c r="BH495" s="101"/>
      <c r="BI495" s="108"/>
      <c r="BJ495" s="114"/>
      <c r="BK495" s="112"/>
      <c r="BL495" s="113"/>
      <c r="BM495" s="113"/>
      <c r="BN495" s="113"/>
      <c r="BO495" s="113"/>
      <c r="BP495" s="101"/>
      <c r="BQ495" s="101"/>
      <c r="BR495" s="119"/>
    </row>
    <row r="496" spans="3:70" ht="12" customHeight="1">
      <c r="C496" s="117"/>
      <c r="D496" s="167">
        <v>352</v>
      </c>
      <c r="E496" s="103" t="s">
        <v>276</v>
      </c>
      <c r="F496" s="64">
        <f>IF(D496&lt;=303.4,(D496-'[2]Stages'!$C$66)*'[2]Stages'!$H$67+'[2]Stages'!$E$66,IF(D496&lt;=307.2,(D496-'[2]Stages'!$C$67)*'[2]Stages'!$H$68+'[2]Stages'!$E$67,IF(D496&lt;=311.7,(D496-'[2]Stages'!$C$68)*'[2]Stages'!$H$69+'[2]Stages'!$E$68,IF(D496&lt;=318.1,(D496-'[2]Stages'!$C$69)*'[2]Stages'!$H$70+'[2]Stages'!$E$69,IF(D496&lt;=328.3,(D496-'[2]Stages'!$C$70)*'[2]Stages'!$H$71+'[2]Stages'!$E$70,IF(D496&lt;=345.3,(D496-'[2]Stages'!$C$71)*'[2]Stages'!$H$72+'[2]Stages'!$E$71,IF(D496&lt;=359.2,(D496-'[2]Stages'!$C$72)*'[2]Stages'!$H$73+'[2]Stages'!$E$72)))))))</f>
        <v>352.61539568345324</v>
      </c>
      <c r="G496" s="101" t="s">
        <v>737</v>
      </c>
      <c r="Q496" s="117" t="s">
        <v>748</v>
      </c>
      <c r="R496" s="117" t="s">
        <v>755</v>
      </c>
      <c r="V496" s="188"/>
      <c r="W496" s="105" t="s">
        <v>477</v>
      </c>
      <c r="AB496" s="18">
        <v>22.4</v>
      </c>
      <c r="AC496" s="188">
        <v>19</v>
      </c>
      <c r="AE496" s="188">
        <v>19</v>
      </c>
      <c r="AF496" s="188"/>
      <c r="AG496" s="188">
        <v>19</v>
      </c>
      <c r="AH496" s="146">
        <f t="shared" si="13"/>
        <v>19.200000000000003</v>
      </c>
      <c r="AI496" s="189">
        <f t="shared" si="11"/>
        <v>25.700000000000003</v>
      </c>
      <c r="AJ496" s="189">
        <f t="shared" si="12"/>
        <v>32.269999999999996</v>
      </c>
      <c r="AS496" s="100">
        <v>2008</v>
      </c>
      <c r="AW496" s="101" t="s">
        <v>740</v>
      </c>
      <c r="AX496" s="193">
        <v>356.1208791208791</v>
      </c>
      <c r="AY496" s="195">
        <v>17.713333333333335</v>
      </c>
      <c r="AZ496" s="196"/>
      <c r="BJ496" s="114"/>
      <c r="BR496" s="177"/>
    </row>
    <row r="497" spans="3:70" ht="12" customHeight="1">
      <c r="C497" s="117"/>
      <c r="D497" s="124">
        <v>352</v>
      </c>
      <c r="E497" s="103" t="s">
        <v>276</v>
      </c>
      <c r="F497" s="64">
        <f>IF(D497&lt;=303.4,(D497-'[2]Stages'!$C$66)*'[2]Stages'!$H$67+'[2]Stages'!$E$66,IF(D497&lt;=307.2,(D497-'[2]Stages'!$C$67)*'[2]Stages'!$H$68+'[2]Stages'!$E$67,IF(D497&lt;=311.7,(D497-'[2]Stages'!$C$68)*'[2]Stages'!$H$69+'[2]Stages'!$E$68,IF(D497&lt;=318.1,(D497-'[2]Stages'!$C$69)*'[2]Stages'!$H$70+'[2]Stages'!$E$69,IF(D497&lt;=328.3,(D497-'[2]Stages'!$C$70)*'[2]Stages'!$H$71+'[2]Stages'!$E$70,IF(D497&lt;=345.3,(D497-'[2]Stages'!$C$71)*'[2]Stages'!$H$72+'[2]Stages'!$E$71,IF(D497&lt;=359.2,(D497-'[2]Stages'!$C$72)*'[2]Stages'!$H$73+'[2]Stages'!$E$72)))))))</f>
        <v>352.61539568345324</v>
      </c>
      <c r="G497" s="101" t="s">
        <v>737</v>
      </c>
      <c r="Q497" s="117" t="s">
        <v>752</v>
      </c>
      <c r="R497" s="117" t="s">
        <v>753</v>
      </c>
      <c r="V497" s="198"/>
      <c r="W497" s="105" t="s">
        <v>477</v>
      </c>
      <c r="AB497" s="18">
        <v>22.4</v>
      </c>
      <c r="AC497" s="198">
        <v>19.44</v>
      </c>
      <c r="AE497" s="198">
        <v>19.44</v>
      </c>
      <c r="AF497" s="198"/>
      <c r="AG497" s="198">
        <v>19.44</v>
      </c>
      <c r="AH497" s="146">
        <f t="shared" si="13"/>
        <v>19.640000000000004</v>
      </c>
      <c r="AI497" s="189">
        <f t="shared" si="11"/>
        <v>23.77279999999999</v>
      </c>
      <c r="AJ497" s="189">
        <f t="shared" si="12"/>
        <v>30.342799999999997</v>
      </c>
      <c r="AS497" s="100">
        <v>2008</v>
      </c>
      <c r="AW497" s="101" t="s">
        <v>740</v>
      </c>
      <c r="AX497" s="190">
        <v>356.3</v>
      </c>
      <c r="AY497" s="190">
        <v>19.526666666666667</v>
      </c>
      <c r="AZ497" s="118"/>
      <c r="BJ497" s="114"/>
      <c r="BR497" s="177"/>
    </row>
    <row r="498" spans="3:70" ht="12" customHeight="1">
      <c r="C498" s="117"/>
      <c r="D498" s="124">
        <v>352.1219512195122</v>
      </c>
      <c r="E498" s="103" t="s">
        <v>276</v>
      </c>
      <c r="F498" s="64">
        <f>IF(D498&lt;=303.4,(D498-'[2]Stages'!$C$66)*'[2]Stages'!$H$67+'[2]Stages'!$E$66,IF(D498&lt;=307.2,(D498-'[2]Stages'!$C$67)*'[2]Stages'!$H$68+'[2]Stages'!$E$67,IF(D498&lt;=311.7,(D498-'[2]Stages'!$C$68)*'[2]Stages'!$H$69+'[2]Stages'!$E$68,IF(D498&lt;=318.1,(D498-'[2]Stages'!$C$69)*'[2]Stages'!$H$70+'[2]Stages'!$E$69,IF(D498&lt;=328.3,(D498-'[2]Stages'!$C$70)*'[2]Stages'!$H$71+'[2]Stages'!$E$70,IF(D498&lt;=345.3,(D498-'[2]Stages'!$C$71)*'[2]Stages'!$H$72+'[2]Stages'!$E$71,IF(D498&lt;=359.2,(D498-'[2]Stages'!$C$72)*'[2]Stages'!$H$73+'[2]Stages'!$E$72)))))))</f>
        <v>352.7225197403053</v>
      </c>
      <c r="G498" s="101" t="s">
        <v>737</v>
      </c>
      <c r="Q498" s="117" t="s">
        <v>752</v>
      </c>
      <c r="R498" s="117" t="s">
        <v>753</v>
      </c>
      <c r="V498" s="198"/>
      <c r="W498" s="105" t="s">
        <v>477</v>
      </c>
      <c r="AB498" s="18">
        <v>22.4</v>
      </c>
      <c r="AC498" s="198">
        <v>19.94333333333333</v>
      </c>
      <c r="AE498" s="198">
        <v>19.94333333333333</v>
      </c>
      <c r="AF498" s="198"/>
      <c r="AG498" s="198">
        <v>19.94333333333333</v>
      </c>
      <c r="AH498" s="146">
        <f t="shared" si="13"/>
        <v>20.143333333333334</v>
      </c>
      <c r="AI498" s="189">
        <f t="shared" si="11"/>
        <v>21.568200000000004</v>
      </c>
      <c r="AJ498" s="189">
        <f t="shared" si="12"/>
        <v>28.138200000000012</v>
      </c>
      <c r="AS498" s="100">
        <v>2008</v>
      </c>
      <c r="AW498" s="101" t="s">
        <v>740</v>
      </c>
      <c r="AX498" s="190">
        <v>356.5</v>
      </c>
      <c r="AY498" s="190">
        <v>19.543333333333333</v>
      </c>
      <c r="AZ498" s="118"/>
      <c r="BJ498" s="114"/>
      <c r="BR498" s="177"/>
    </row>
    <row r="499" spans="3:70" ht="12" customHeight="1">
      <c r="C499" s="117"/>
      <c r="D499" s="124">
        <v>352.219512195122</v>
      </c>
      <c r="E499" s="103" t="s">
        <v>276</v>
      </c>
      <c r="F499" s="64">
        <f>IF(D499&lt;=303.4,(D499-'[2]Stages'!$C$66)*'[2]Stages'!$H$67+'[2]Stages'!$E$66,IF(D499&lt;=307.2,(D499-'[2]Stages'!$C$67)*'[2]Stages'!$H$68+'[2]Stages'!$E$67,IF(D499&lt;=311.7,(D499-'[2]Stages'!$C$68)*'[2]Stages'!$H$69+'[2]Stages'!$E$68,IF(D499&lt;=318.1,(D499-'[2]Stages'!$C$69)*'[2]Stages'!$H$70+'[2]Stages'!$E$69,IF(D499&lt;=328.3,(D499-'[2]Stages'!$C$70)*'[2]Stages'!$H$71+'[2]Stages'!$E$70,IF(D499&lt;=345.3,(D499-'[2]Stages'!$C$71)*'[2]Stages'!$H$72+'[2]Stages'!$E$71,IF(D499&lt;=359.2,(D499-'[2]Stages'!$C$72)*'[2]Stages'!$H$73+'[2]Stages'!$E$72)))))))</f>
        <v>352.808218985787</v>
      </c>
      <c r="G499" s="101" t="s">
        <v>737</v>
      </c>
      <c r="Q499" s="117" t="s">
        <v>752</v>
      </c>
      <c r="R499" s="117" t="s">
        <v>753</v>
      </c>
      <c r="V499" s="198"/>
      <c r="W499" s="105" t="s">
        <v>477</v>
      </c>
      <c r="AB499" s="18">
        <v>22.4</v>
      </c>
      <c r="AC499" s="198">
        <v>19.48</v>
      </c>
      <c r="AE499" s="198">
        <v>19.48</v>
      </c>
      <c r="AF499" s="198"/>
      <c r="AG499" s="198">
        <v>19.48</v>
      </c>
      <c r="AH499" s="146">
        <f t="shared" si="13"/>
        <v>19.680000000000003</v>
      </c>
      <c r="AI499" s="189">
        <f t="shared" si="11"/>
        <v>23.5976</v>
      </c>
      <c r="AJ499" s="189">
        <f t="shared" si="12"/>
        <v>30.167599999999993</v>
      </c>
      <c r="AS499" s="100">
        <v>2008</v>
      </c>
      <c r="AW499" s="101" t="s">
        <v>740</v>
      </c>
      <c r="AX499" s="193">
        <v>356.5824175824176</v>
      </c>
      <c r="AY499" s="195">
        <v>18.656666666666663</v>
      </c>
      <c r="AZ499" s="196"/>
      <c r="BR499" s="177"/>
    </row>
    <row r="500" spans="3:70" ht="12" customHeight="1">
      <c r="C500" s="117"/>
      <c r="D500" s="124">
        <v>352.24347826086955</v>
      </c>
      <c r="E500" s="103" t="s">
        <v>276</v>
      </c>
      <c r="F500" s="64">
        <f>IF(D500&lt;=303.4,(D500-'[2]Stages'!$C$66)*'[2]Stages'!$H$67+'[2]Stages'!$E$66,IF(D500&lt;=307.2,(D500-'[2]Stages'!$C$67)*'[2]Stages'!$H$68+'[2]Stages'!$E$67,IF(D500&lt;=311.7,(D500-'[2]Stages'!$C$68)*'[2]Stages'!$H$69+'[2]Stages'!$E$68,IF(D500&lt;=318.1,(D500-'[2]Stages'!$C$69)*'[2]Stages'!$H$70+'[2]Stages'!$E$69,IF(D500&lt;=328.3,(D500-'[2]Stages'!$C$70)*'[2]Stages'!$H$71+'[2]Stages'!$E$70,IF(D500&lt;=345.3,(D500-'[2]Stages'!$C$71)*'[2]Stages'!$H$72+'[2]Stages'!$E$71,IF(D500&lt;=359.2,(D500-'[2]Stages'!$C$72)*'[2]Stages'!$H$73+'[2]Stages'!$E$72)))))))</f>
        <v>352.82927119174224</v>
      </c>
      <c r="G500" s="101" t="s">
        <v>737</v>
      </c>
      <c r="Q500" s="117" t="s">
        <v>750</v>
      </c>
      <c r="R500" s="117" t="s">
        <v>751</v>
      </c>
      <c r="V500" s="194"/>
      <c r="W500" s="105" t="s">
        <v>477</v>
      </c>
      <c r="AB500" s="18">
        <v>22.4</v>
      </c>
      <c r="AC500" s="194">
        <v>19.7</v>
      </c>
      <c r="AE500" s="194">
        <v>19.7</v>
      </c>
      <c r="AF500" s="194"/>
      <c r="AG500" s="194">
        <v>19.7</v>
      </c>
      <c r="AH500" s="146">
        <f t="shared" si="13"/>
        <v>19.900000000000002</v>
      </c>
      <c r="AI500" s="189">
        <f t="shared" si="11"/>
        <v>22.634</v>
      </c>
      <c r="AJ500" s="189">
        <f t="shared" si="12"/>
        <v>29.204000000000008</v>
      </c>
      <c r="AS500" s="100">
        <v>2008</v>
      </c>
      <c r="AW500" s="101" t="s">
        <v>740</v>
      </c>
      <c r="AX500" s="190">
        <v>356.6</v>
      </c>
      <c r="AY500" s="190">
        <v>19.7</v>
      </c>
      <c r="AZ500" s="118"/>
      <c r="BR500" s="177"/>
    </row>
    <row r="501" spans="3:70" ht="12" customHeight="1">
      <c r="C501" s="117"/>
      <c r="D501" s="124">
        <v>352.3170731707317</v>
      </c>
      <c r="E501" s="103" t="s">
        <v>276</v>
      </c>
      <c r="F501" s="64">
        <f>IF(D501&lt;=303.4,(D501-'[2]Stages'!$C$66)*'[2]Stages'!$H$67+'[2]Stages'!$E$66,IF(D501&lt;=307.2,(D501-'[2]Stages'!$C$67)*'[2]Stages'!$H$68+'[2]Stages'!$E$67,IF(D501&lt;=311.7,(D501-'[2]Stages'!$C$68)*'[2]Stages'!$H$69+'[2]Stages'!$E$68,IF(D501&lt;=318.1,(D501-'[2]Stages'!$C$69)*'[2]Stages'!$H$70+'[2]Stages'!$E$69,IF(D501&lt;=328.3,(D501-'[2]Stages'!$C$70)*'[2]Stages'!$H$71+'[2]Stages'!$E$70,IF(D501&lt;=345.3,(D501-'[2]Stages'!$C$71)*'[2]Stages'!$H$72+'[2]Stages'!$E$71,IF(D501&lt;=359.2,(D501-'[2]Stages'!$C$72)*'[2]Stages'!$H$73+'[2]Stages'!$E$72)))))))</f>
        <v>352.89391823126863</v>
      </c>
      <c r="G501" s="101" t="s">
        <v>737</v>
      </c>
      <c r="Q501" s="117" t="s">
        <v>752</v>
      </c>
      <c r="R501" s="117" t="s">
        <v>753</v>
      </c>
      <c r="V501" s="188"/>
      <c r="W501" s="105" t="s">
        <v>477</v>
      </c>
      <c r="AB501" s="18">
        <v>22.4</v>
      </c>
      <c r="AC501" s="188">
        <v>19.87</v>
      </c>
      <c r="AE501" s="188">
        <v>19.87</v>
      </c>
      <c r="AF501" s="188"/>
      <c r="AG501" s="188">
        <v>19.87</v>
      </c>
      <c r="AH501" s="146">
        <f t="shared" si="13"/>
        <v>20.070000000000004</v>
      </c>
      <c r="AI501" s="189">
        <f t="shared" si="11"/>
        <v>21.889399999999995</v>
      </c>
      <c r="AJ501" s="189">
        <f t="shared" si="12"/>
        <v>28.459399999999988</v>
      </c>
      <c r="AS501" s="100">
        <v>2008</v>
      </c>
      <c r="AW501" s="101" t="s">
        <v>740</v>
      </c>
      <c r="AX501" s="190">
        <v>356.63291139240505</v>
      </c>
      <c r="AY501" s="195">
        <v>18.573333333333334</v>
      </c>
      <c r="AZ501" s="196"/>
      <c r="BR501" s="177"/>
    </row>
    <row r="502" spans="3:70" ht="12" customHeight="1">
      <c r="C502" s="117"/>
      <c r="D502" s="124">
        <v>352.3658536585366</v>
      </c>
      <c r="E502" s="103" t="s">
        <v>276</v>
      </c>
      <c r="F502" s="64">
        <f>IF(D502&lt;=303.4,(D502-'[2]Stages'!$C$66)*'[2]Stages'!$H$67+'[2]Stages'!$E$66,IF(D502&lt;=307.2,(D502-'[2]Stages'!$C$67)*'[2]Stages'!$H$68+'[2]Stages'!$E$67,IF(D502&lt;=311.7,(D502-'[2]Stages'!$C$68)*'[2]Stages'!$H$69+'[2]Stages'!$E$68,IF(D502&lt;=318.1,(D502-'[2]Stages'!$C$69)*'[2]Stages'!$H$70+'[2]Stages'!$E$69,IF(D502&lt;=328.3,(D502-'[2]Stages'!$C$70)*'[2]Stages'!$H$71+'[2]Stages'!$E$70,IF(D502&lt;=345.3,(D502-'[2]Stages'!$C$71)*'[2]Stages'!$H$72+'[2]Stages'!$E$71,IF(D502&lt;=359.2,(D502-'[2]Stages'!$C$72)*'[2]Stages'!$H$73+'[2]Stages'!$E$72)))))))</f>
        <v>352.9367678540095</v>
      </c>
      <c r="G502" s="101" t="s">
        <v>737</v>
      </c>
      <c r="Q502" s="117" t="s">
        <v>752</v>
      </c>
      <c r="R502" s="117" t="s">
        <v>753</v>
      </c>
      <c r="V502" s="198"/>
      <c r="W502" s="105" t="s">
        <v>477</v>
      </c>
      <c r="AB502" s="18">
        <v>22.4</v>
      </c>
      <c r="AC502" s="198">
        <v>19.62</v>
      </c>
      <c r="AE502" s="198">
        <v>19.62</v>
      </c>
      <c r="AF502" s="198"/>
      <c r="AG502" s="198">
        <v>19.62</v>
      </c>
      <c r="AH502" s="146">
        <f t="shared" si="13"/>
        <v>19.820000000000004</v>
      </c>
      <c r="AI502" s="189">
        <f t="shared" si="11"/>
        <v>22.984399999999994</v>
      </c>
      <c r="AJ502" s="189">
        <f t="shared" si="12"/>
        <v>29.5544</v>
      </c>
      <c r="AS502" s="100">
        <v>2008</v>
      </c>
      <c r="AW502" s="101" t="s">
        <v>740</v>
      </c>
      <c r="AX502" s="193">
        <v>356.8791208791209</v>
      </c>
      <c r="AY502" s="195">
        <v>17.873666666666665</v>
      </c>
      <c r="AZ502" s="196"/>
      <c r="BR502" s="177"/>
    </row>
    <row r="503" spans="3:70" ht="12" customHeight="1">
      <c r="C503" s="117"/>
      <c r="D503" s="124">
        <v>352.4146341463415</v>
      </c>
      <c r="E503" s="103" t="s">
        <v>276</v>
      </c>
      <c r="F503" s="64">
        <f>IF(D503&lt;=303.4,(D503-'[2]Stages'!$C$66)*'[2]Stages'!$H$67+'[2]Stages'!$E$66,IF(D503&lt;=307.2,(D503-'[2]Stages'!$C$67)*'[2]Stages'!$H$68+'[2]Stages'!$E$67,IF(D503&lt;=311.7,(D503-'[2]Stages'!$C$68)*'[2]Stages'!$H$69+'[2]Stages'!$E$68,IF(D503&lt;=318.1,(D503-'[2]Stages'!$C$69)*'[2]Stages'!$H$70+'[2]Stages'!$E$69,IF(D503&lt;=328.3,(D503-'[2]Stages'!$C$70)*'[2]Stages'!$H$71+'[2]Stages'!$E$70,IF(D503&lt;=345.3,(D503-'[2]Stages'!$C$71)*'[2]Stages'!$H$72+'[2]Stages'!$E$71,IF(D503&lt;=359.2,(D503-'[2]Stages'!$C$72)*'[2]Stages'!$H$73+'[2]Stages'!$E$72)))))))</f>
        <v>352.9796174767503</v>
      </c>
      <c r="G503" s="101" t="s">
        <v>737</v>
      </c>
      <c r="Q503" s="117" t="s">
        <v>752</v>
      </c>
      <c r="R503" s="117" t="s">
        <v>753</v>
      </c>
      <c r="V503" s="194"/>
      <c r="W503" s="105" t="s">
        <v>477</v>
      </c>
      <c r="AB503" s="18">
        <v>22.4</v>
      </c>
      <c r="AC503" s="194">
        <v>19.76</v>
      </c>
      <c r="AE503" s="194">
        <v>19.76</v>
      </c>
      <c r="AF503" s="194"/>
      <c r="AG503" s="194">
        <v>19.76</v>
      </c>
      <c r="AH503" s="146">
        <f t="shared" si="13"/>
        <v>19.960000000000004</v>
      </c>
      <c r="AI503" s="189">
        <f t="shared" si="11"/>
        <v>22.371199999999988</v>
      </c>
      <c r="AJ503" s="189">
        <f t="shared" si="12"/>
        <v>28.941199999999995</v>
      </c>
      <c r="AS503" s="100">
        <v>2008</v>
      </c>
      <c r="AW503" s="101" t="s">
        <v>740</v>
      </c>
      <c r="AX503" s="190">
        <v>356.9</v>
      </c>
      <c r="AY503" s="190">
        <v>20.066666666666666</v>
      </c>
      <c r="AZ503" s="118"/>
      <c r="BR503" s="177"/>
    </row>
    <row r="504" spans="3:70" ht="12" customHeight="1">
      <c r="C504" s="117"/>
      <c r="D504" s="124">
        <v>352.4634146341463</v>
      </c>
      <c r="E504" s="103" t="s">
        <v>276</v>
      </c>
      <c r="F504" s="64">
        <f>IF(D504&lt;=303.4,(D504-'[2]Stages'!$C$66)*'[2]Stages'!$H$67+'[2]Stages'!$E$66,IF(D504&lt;=307.2,(D504-'[2]Stages'!$C$67)*'[2]Stages'!$H$68+'[2]Stages'!$E$67,IF(D504&lt;=311.7,(D504-'[2]Stages'!$C$68)*'[2]Stages'!$H$69+'[2]Stages'!$E$68,IF(D504&lt;=318.1,(D504-'[2]Stages'!$C$69)*'[2]Stages'!$H$70+'[2]Stages'!$E$69,IF(D504&lt;=328.3,(D504-'[2]Stages'!$C$70)*'[2]Stages'!$H$71+'[2]Stages'!$E$70,IF(D504&lt;=345.3,(D504-'[2]Stages'!$C$71)*'[2]Stages'!$H$72+'[2]Stages'!$E$71,IF(D504&lt;=359.2,(D504-'[2]Stages'!$C$72)*'[2]Stages'!$H$73+'[2]Stages'!$E$72)))))))</f>
        <v>353.0224670994911</v>
      </c>
      <c r="G504" s="101" t="s">
        <v>737</v>
      </c>
      <c r="Q504" s="117" t="s">
        <v>752</v>
      </c>
      <c r="R504" s="117" t="s">
        <v>753</v>
      </c>
      <c r="V504" s="194"/>
      <c r="W504" s="105" t="s">
        <v>477</v>
      </c>
      <c r="AB504" s="18">
        <v>22.4</v>
      </c>
      <c r="AC504" s="194">
        <v>20.27</v>
      </c>
      <c r="AE504" s="194">
        <v>20.27</v>
      </c>
      <c r="AF504" s="194"/>
      <c r="AG504" s="194">
        <v>20.27</v>
      </c>
      <c r="AH504" s="146">
        <f t="shared" si="13"/>
        <v>20.470000000000002</v>
      </c>
      <c r="AI504" s="189">
        <f t="shared" si="11"/>
        <v>20.1374</v>
      </c>
      <c r="AJ504" s="189">
        <f t="shared" si="12"/>
        <v>26.707400000000007</v>
      </c>
      <c r="AS504" s="100">
        <v>2008</v>
      </c>
      <c r="AW504" s="101" t="s">
        <v>740</v>
      </c>
      <c r="AX504" s="190">
        <v>357.0886075949367</v>
      </c>
      <c r="AY504" s="195">
        <v>18.883333333333333</v>
      </c>
      <c r="AZ504" s="196">
        <v>357</v>
      </c>
      <c r="BA504" s="108">
        <f>AVERAGE(AY495:AY542)</f>
        <v>18.851606382978723</v>
      </c>
      <c r="BB504" s="108">
        <f>STDEV(AY495:AY542)</f>
        <v>1.0355470819658728</v>
      </c>
      <c r="BC504" s="109">
        <f>COUNT(AY495:AY542)</f>
        <v>47</v>
      </c>
      <c r="BD504" s="108">
        <f>2*BB504/(BC504)^0.5</f>
        <v>0.3021001326132431</v>
      </c>
      <c r="BR504" s="177"/>
    </row>
    <row r="505" spans="3:70" ht="12" customHeight="1">
      <c r="C505" s="117"/>
      <c r="D505" s="124">
        <v>352.530487804878</v>
      </c>
      <c r="E505" s="103" t="s">
        <v>276</v>
      </c>
      <c r="F505" s="64">
        <f>IF(D505&lt;=303.4,(D505-'[2]Stages'!$C$66)*'[2]Stages'!$H$67+'[2]Stages'!$E$66,IF(D505&lt;=307.2,(D505-'[2]Stages'!$C$67)*'[2]Stages'!$H$68+'[2]Stages'!$E$67,IF(D505&lt;=311.7,(D505-'[2]Stages'!$C$68)*'[2]Stages'!$H$69+'[2]Stages'!$E$68,IF(D505&lt;=318.1,(D505-'[2]Stages'!$C$69)*'[2]Stages'!$H$70+'[2]Stages'!$E$69,IF(D505&lt;=328.3,(D505-'[2]Stages'!$C$70)*'[2]Stages'!$H$71+'[2]Stages'!$E$70,IF(D505&lt;=345.3,(D505-'[2]Stages'!$C$71)*'[2]Stages'!$H$72+'[2]Stages'!$E$71,IF(D505&lt;=359.2,(D505-'[2]Stages'!$C$72)*'[2]Stages'!$H$73+'[2]Stages'!$E$72)))))))</f>
        <v>353.08138533075976</v>
      </c>
      <c r="G505" s="101" t="s">
        <v>737</v>
      </c>
      <c r="Q505" s="117" t="s">
        <v>752</v>
      </c>
      <c r="R505" s="117" t="s">
        <v>753</v>
      </c>
      <c r="V505" s="194"/>
      <c r="W505" s="105" t="s">
        <v>477</v>
      </c>
      <c r="AB505" s="18">
        <v>22.4</v>
      </c>
      <c r="AC505" s="194">
        <v>19.42</v>
      </c>
      <c r="AE505" s="194">
        <v>19.42</v>
      </c>
      <c r="AF505" s="194"/>
      <c r="AG505" s="194">
        <v>19.42</v>
      </c>
      <c r="AH505" s="146">
        <f t="shared" si="13"/>
        <v>19.620000000000005</v>
      </c>
      <c r="AI505" s="189">
        <f t="shared" si="11"/>
        <v>23.8604</v>
      </c>
      <c r="AJ505" s="189">
        <f t="shared" si="12"/>
        <v>30.43039999999999</v>
      </c>
      <c r="AS505" s="100">
        <v>2008</v>
      </c>
      <c r="AW505" s="101" t="s">
        <v>740</v>
      </c>
      <c r="AX505" s="193">
        <v>357.24175824175825</v>
      </c>
      <c r="AY505" s="195">
        <v>17.113333333333333</v>
      </c>
      <c r="AZ505" s="196"/>
      <c r="BR505" s="177"/>
    </row>
    <row r="506" spans="3:70" ht="12" customHeight="1">
      <c r="C506" s="117"/>
      <c r="D506" s="124">
        <v>352.5609756097561</v>
      </c>
      <c r="E506" s="103" t="s">
        <v>276</v>
      </c>
      <c r="F506" s="64">
        <f>IF(D506&lt;=303.4,(D506-'[2]Stages'!$C$66)*'[2]Stages'!$H$67+'[2]Stages'!$E$66,IF(D506&lt;=307.2,(D506-'[2]Stages'!$C$67)*'[2]Stages'!$H$68+'[2]Stages'!$E$67,IF(D506&lt;=311.7,(D506-'[2]Stages'!$C$68)*'[2]Stages'!$H$69+'[2]Stages'!$E$68,IF(D506&lt;=318.1,(D506-'[2]Stages'!$C$69)*'[2]Stages'!$H$70+'[2]Stages'!$E$69,IF(D506&lt;=328.3,(D506-'[2]Stages'!$C$70)*'[2]Stages'!$H$71+'[2]Stages'!$E$70,IF(D506&lt;=345.3,(D506-'[2]Stages'!$C$71)*'[2]Stages'!$H$72+'[2]Stages'!$E$71,IF(D506&lt;=359.2,(D506-'[2]Stages'!$C$72)*'[2]Stages'!$H$73+'[2]Stages'!$E$72)))))))</f>
        <v>353.1081663449728</v>
      </c>
      <c r="G506" s="101" t="s">
        <v>737</v>
      </c>
      <c r="Q506" s="117" t="s">
        <v>752</v>
      </c>
      <c r="R506" s="117" t="s">
        <v>753</v>
      </c>
      <c r="V506" s="194"/>
      <c r="W506" s="105" t="s">
        <v>477</v>
      </c>
      <c r="AB506" s="18">
        <v>22.4</v>
      </c>
      <c r="AC506" s="194">
        <v>19.5</v>
      </c>
      <c r="AE506" s="194">
        <v>19.5</v>
      </c>
      <c r="AF506" s="194"/>
      <c r="AG506" s="194">
        <v>19.5</v>
      </c>
      <c r="AH506" s="146">
        <f t="shared" si="13"/>
        <v>19.700000000000003</v>
      </c>
      <c r="AI506" s="189">
        <f t="shared" si="11"/>
        <v>23.510000000000005</v>
      </c>
      <c r="AJ506" s="189">
        <f t="shared" si="12"/>
        <v>30.08</v>
      </c>
      <c r="AS506" s="100">
        <v>2008</v>
      </c>
      <c r="AW506" s="101" t="s">
        <v>740</v>
      </c>
      <c r="AX506" s="190">
        <v>357.3</v>
      </c>
      <c r="AY506" s="190">
        <v>19.67</v>
      </c>
      <c r="AZ506" s="118"/>
      <c r="BR506" s="177"/>
    </row>
    <row r="507" spans="3:70" ht="12" customHeight="1">
      <c r="C507" s="117"/>
      <c r="D507" s="124">
        <v>352.5869565217391</v>
      </c>
      <c r="E507" s="103" t="s">
        <v>276</v>
      </c>
      <c r="F507" s="64">
        <f>IF(D507&lt;=303.4,(D507-'[2]Stages'!$C$66)*'[2]Stages'!$H$67+'[2]Stages'!$E$66,IF(D507&lt;=307.2,(D507-'[2]Stages'!$C$67)*'[2]Stages'!$H$68+'[2]Stages'!$E$67,IF(D507&lt;=311.7,(D507-'[2]Stages'!$C$68)*'[2]Stages'!$H$69+'[2]Stages'!$E$68,IF(D507&lt;=318.1,(D507-'[2]Stages'!$C$69)*'[2]Stages'!$H$70+'[2]Stages'!$E$69,IF(D507&lt;=328.3,(D507-'[2]Stages'!$C$70)*'[2]Stages'!$H$71+'[2]Stages'!$E$70,IF(D507&lt;=345.3,(D507-'[2]Stages'!$C$71)*'[2]Stages'!$H$72+'[2]Stages'!$E$71,IF(D507&lt;=359.2,(D507-'[2]Stages'!$C$72)*'[2]Stages'!$H$73+'[2]Stages'!$E$72)))))))</f>
        <v>353.13098842665</v>
      </c>
      <c r="G507" s="101" t="s">
        <v>737</v>
      </c>
      <c r="Q507" s="117" t="s">
        <v>750</v>
      </c>
      <c r="R507" s="117" t="s">
        <v>751</v>
      </c>
      <c r="V507" s="194"/>
      <c r="W507" s="105" t="s">
        <v>477</v>
      </c>
      <c r="AB507" s="18">
        <v>22.4</v>
      </c>
      <c r="AC507" s="194">
        <v>19.6</v>
      </c>
      <c r="AE507" s="194">
        <v>19.6</v>
      </c>
      <c r="AF507" s="194"/>
      <c r="AG507" s="194">
        <v>19.6</v>
      </c>
      <c r="AH507" s="146">
        <f t="shared" si="13"/>
        <v>19.800000000000004</v>
      </c>
      <c r="AI507" s="189">
        <f t="shared" si="11"/>
        <v>23.07199999999999</v>
      </c>
      <c r="AJ507" s="189">
        <f t="shared" si="12"/>
        <v>29.641999999999996</v>
      </c>
      <c r="AS507" s="100">
        <v>2008</v>
      </c>
      <c r="AW507" s="101" t="s">
        <v>740</v>
      </c>
      <c r="AX507" s="190">
        <v>357.5</v>
      </c>
      <c r="AY507" s="193">
        <v>18.72333333333333</v>
      </c>
      <c r="AZ507" s="168"/>
      <c r="BR507" s="177"/>
    </row>
    <row r="508" spans="3:70" ht="12" customHeight="1">
      <c r="C508" s="117"/>
      <c r="D508" s="124">
        <v>352.609756097561</v>
      </c>
      <c r="E508" s="103" t="s">
        <v>276</v>
      </c>
      <c r="F508" s="64">
        <f>IF(D508&lt;=303.4,(D508-'[2]Stages'!$C$66)*'[2]Stages'!$H$67+'[2]Stages'!$E$66,IF(D508&lt;=307.2,(D508-'[2]Stages'!$C$67)*'[2]Stages'!$H$68+'[2]Stages'!$E$67,IF(D508&lt;=311.7,(D508-'[2]Stages'!$C$68)*'[2]Stages'!$H$69+'[2]Stages'!$E$68,IF(D508&lt;=318.1,(D508-'[2]Stages'!$C$69)*'[2]Stages'!$H$70+'[2]Stages'!$E$69,IF(D508&lt;=328.3,(D508-'[2]Stages'!$C$70)*'[2]Stages'!$H$71+'[2]Stages'!$E$70,IF(D508&lt;=345.3,(D508-'[2]Stages'!$C$71)*'[2]Stages'!$H$72+'[2]Stages'!$E$71,IF(D508&lt;=359.2,(D508-'[2]Stages'!$C$72)*'[2]Stages'!$H$73+'[2]Stages'!$E$72)))))))</f>
        <v>353.15101596771365</v>
      </c>
      <c r="G508" s="101" t="s">
        <v>737</v>
      </c>
      <c r="Q508" s="117" t="s">
        <v>752</v>
      </c>
      <c r="R508" s="117" t="s">
        <v>753</v>
      </c>
      <c r="V508" s="198"/>
      <c r="W508" s="105" t="s">
        <v>477</v>
      </c>
      <c r="AB508" s="18">
        <v>22.4</v>
      </c>
      <c r="AC508" s="198">
        <v>18.68</v>
      </c>
      <c r="AE508" s="198">
        <v>18.68</v>
      </c>
      <c r="AF508" s="198"/>
      <c r="AG508" s="198">
        <v>18.68</v>
      </c>
      <c r="AH508" s="146">
        <f t="shared" si="13"/>
        <v>18.880000000000003</v>
      </c>
      <c r="AI508" s="189">
        <f t="shared" si="11"/>
        <v>27.101600000000005</v>
      </c>
      <c r="AJ508" s="189">
        <f t="shared" si="12"/>
        <v>33.6716</v>
      </c>
      <c r="AS508" s="100">
        <v>2008</v>
      </c>
      <c r="AW508" s="101" t="s">
        <v>740</v>
      </c>
      <c r="AX508" s="190">
        <v>357.59898734177216</v>
      </c>
      <c r="AY508" s="195">
        <v>16.863333333333333</v>
      </c>
      <c r="AZ508" s="196"/>
      <c r="BR508" s="177"/>
    </row>
    <row r="509" spans="3:70" ht="12" customHeight="1">
      <c r="C509" s="117"/>
      <c r="D509" s="124">
        <v>352.61739130434785</v>
      </c>
      <c r="E509" s="103" t="s">
        <v>276</v>
      </c>
      <c r="F509" s="64">
        <f>IF(D509&lt;=303.4,(D509-'[2]Stages'!$C$66)*'[2]Stages'!$H$67+'[2]Stages'!$E$66,IF(D509&lt;=307.2,(D509-'[2]Stages'!$C$67)*'[2]Stages'!$H$68+'[2]Stages'!$E$67,IF(D509&lt;=311.7,(D509-'[2]Stages'!$C$68)*'[2]Stages'!$H$69+'[2]Stages'!$E$68,IF(D509&lt;=318.1,(D509-'[2]Stages'!$C$69)*'[2]Stages'!$H$70+'[2]Stages'!$E$69,IF(D509&lt;=328.3,(D509-'[2]Stages'!$C$70)*'[2]Stages'!$H$71+'[2]Stages'!$E$70,IF(D509&lt;=345.3,(D509-'[2]Stages'!$C$71)*'[2]Stages'!$H$72+'[2]Stages'!$E$71,IF(D509&lt;=359.2,(D509-'[2]Stages'!$C$72)*'[2]Stages'!$H$73+'[2]Stages'!$E$72)))))))</f>
        <v>353.15772286518614</v>
      </c>
      <c r="G509" s="101" t="s">
        <v>737</v>
      </c>
      <c r="Q509" s="117" t="s">
        <v>750</v>
      </c>
      <c r="R509" s="117" t="s">
        <v>751</v>
      </c>
      <c r="V509" s="194"/>
      <c r="W509" s="105" t="s">
        <v>477</v>
      </c>
      <c r="AB509" s="18">
        <v>22.4</v>
      </c>
      <c r="AC509" s="194">
        <v>19.3</v>
      </c>
      <c r="AE509" s="194">
        <v>19.3</v>
      </c>
      <c r="AF509" s="194"/>
      <c r="AG509" s="194">
        <v>19.3</v>
      </c>
      <c r="AH509" s="146">
        <f t="shared" si="13"/>
        <v>19.500000000000004</v>
      </c>
      <c r="AI509" s="189">
        <f t="shared" si="11"/>
        <v>24.385999999999996</v>
      </c>
      <c r="AJ509" s="189">
        <f t="shared" si="12"/>
        <v>30.956000000000003</v>
      </c>
      <c r="AS509" s="100">
        <v>2008</v>
      </c>
      <c r="AW509" s="101" t="s">
        <v>740</v>
      </c>
      <c r="AX509" s="193">
        <v>357.6043956043956</v>
      </c>
      <c r="AY509" s="195">
        <v>17.12</v>
      </c>
      <c r="AZ509" s="196"/>
      <c r="BR509" s="177"/>
    </row>
    <row r="510" spans="3:70" ht="12" customHeight="1">
      <c r="C510" s="117"/>
      <c r="D510" s="167">
        <v>352.6263736263736</v>
      </c>
      <c r="E510" s="103" t="s">
        <v>276</v>
      </c>
      <c r="F510" s="64">
        <f>IF(D510&lt;=303.4,(D510-'[2]Stages'!$C$66)*'[2]Stages'!$H$67+'[2]Stages'!$E$66,IF(D510&lt;=307.2,(D510-'[2]Stages'!$C$67)*'[2]Stages'!$H$68+'[2]Stages'!$E$67,IF(D510&lt;=311.7,(D510-'[2]Stages'!$C$68)*'[2]Stages'!$H$69+'[2]Stages'!$E$68,IF(D510&lt;=318.1,(D510-'[2]Stages'!$C$69)*'[2]Stages'!$H$70+'[2]Stages'!$E$69,IF(D510&lt;=328.3,(D510-'[2]Stages'!$C$70)*'[2]Stages'!$H$71+'[2]Stages'!$E$70,IF(D510&lt;=345.3,(D510-'[2]Stages'!$C$71)*'[2]Stages'!$H$72+'[2]Stages'!$E$71,IF(D510&lt;=359.2,(D510-'[2]Stages'!$C$72)*'[2]Stages'!$H$73+'[2]Stages'!$E$72)))))))</f>
        <v>353.165613091944</v>
      </c>
      <c r="G510" s="101" t="s">
        <v>737</v>
      </c>
      <c r="Q510" s="117" t="s">
        <v>748</v>
      </c>
      <c r="R510" s="117" t="s">
        <v>755</v>
      </c>
      <c r="V510" s="188"/>
      <c r="W510" s="105" t="s">
        <v>477</v>
      </c>
      <c r="AB510" s="18">
        <v>22.4</v>
      </c>
      <c r="AC510" s="188">
        <v>19</v>
      </c>
      <c r="AE510" s="188">
        <v>19</v>
      </c>
      <c r="AF510" s="188"/>
      <c r="AG510" s="188">
        <v>19</v>
      </c>
      <c r="AH510" s="146">
        <f t="shared" si="13"/>
        <v>19.200000000000003</v>
      </c>
      <c r="AI510" s="189">
        <f t="shared" si="11"/>
        <v>25.700000000000003</v>
      </c>
      <c r="AJ510" s="189">
        <f t="shared" si="12"/>
        <v>32.269999999999996</v>
      </c>
      <c r="AS510" s="100">
        <v>2008</v>
      </c>
      <c r="AW510" s="101" t="s">
        <v>740</v>
      </c>
      <c r="AX510" s="190">
        <v>357.67333333333335</v>
      </c>
      <c r="AY510" s="190">
        <v>19.54</v>
      </c>
      <c r="AZ510" s="118"/>
      <c r="BR510" s="177"/>
    </row>
    <row r="511" spans="3:70" ht="12" customHeight="1">
      <c r="C511" s="117"/>
      <c r="D511" s="124">
        <v>352.6341463414634</v>
      </c>
      <c r="E511" s="103" t="s">
        <v>276</v>
      </c>
      <c r="F511" s="64">
        <f>IF(D511&lt;=303.4,(D511-'[2]Stages'!$C$66)*'[2]Stages'!$H$67+'[2]Stages'!$E$66,IF(D511&lt;=307.2,(D511-'[2]Stages'!$C$67)*'[2]Stages'!$H$68+'[2]Stages'!$E$67,IF(D511&lt;=311.7,(D511-'[2]Stages'!$C$68)*'[2]Stages'!$H$69+'[2]Stages'!$E$68,IF(D511&lt;=318.1,(D511-'[2]Stages'!$C$69)*'[2]Stages'!$H$70+'[2]Stages'!$E$69,IF(D511&lt;=328.3,(D511-'[2]Stages'!$C$70)*'[2]Stages'!$H$71+'[2]Stages'!$E$70,IF(D511&lt;=345.3,(D511-'[2]Stages'!$C$71)*'[2]Stages'!$H$72+'[2]Stages'!$E$71,IF(D511&lt;=359.2,(D511-'[2]Stages'!$C$72)*'[2]Stages'!$H$73+'[2]Stages'!$E$72)))))))</f>
        <v>353.17244077908407</v>
      </c>
      <c r="G511" s="101" t="s">
        <v>737</v>
      </c>
      <c r="Q511" s="117" t="s">
        <v>752</v>
      </c>
      <c r="R511" s="117" t="s">
        <v>753</v>
      </c>
      <c r="V511" s="194"/>
      <c r="W511" s="105" t="s">
        <v>477</v>
      </c>
      <c r="AB511" s="18">
        <v>22.4</v>
      </c>
      <c r="AC511" s="194">
        <v>19.68</v>
      </c>
      <c r="AE511" s="194">
        <v>19.68</v>
      </c>
      <c r="AF511" s="194"/>
      <c r="AG511" s="194">
        <v>19.68</v>
      </c>
      <c r="AH511" s="146">
        <f t="shared" si="13"/>
        <v>19.880000000000003</v>
      </c>
      <c r="AI511" s="189">
        <f t="shared" si="11"/>
        <v>22.721599999999995</v>
      </c>
      <c r="AJ511" s="189">
        <f t="shared" si="12"/>
        <v>29.291600000000003</v>
      </c>
      <c r="AS511" s="100">
        <v>2008</v>
      </c>
      <c r="AW511" s="101" t="s">
        <v>740</v>
      </c>
      <c r="AX511" s="190">
        <v>357.7037974683544</v>
      </c>
      <c r="AY511" s="195">
        <v>17.483333333333334</v>
      </c>
      <c r="AZ511" s="196"/>
      <c r="BR511" s="177"/>
    </row>
    <row r="512" spans="3:70" ht="12" customHeight="1">
      <c r="C512" s="117"/>
      <c r="D512" s="167">
        <v>352.67375</v>
      </c>
      <c r="E512" s="103" t="s">
        <v>276</v>
      </c>
      <c r="F512" s="64">
        <f>IF(D512&lt;=303.4,(D512-'[2]Stages'!$C$66)*'[2]Stages'!$H$67+'[2]Stages'!$E$66,IF(D512&lt;=307.2,(D512-'[2]Stages'!$C$67)*'[2]Stages'!$H$68+'[2]Stages'!$E$67,IF(D512&lt;=311.7,(D512-'[2]Stages'!$C$68)*'[2]Stages'!$H$69+'[2]Stages'!$E$68,IF(D512&lt;=318.1,(D512-'[2]Stages'!$C$69)*'[2]Stages'!$H$70+'[2]Stages'!$E$69,IF(D512&lt;=328.3,(D512-'[2]Stages'!$C$70)*'[2]Stages'!$H$71+'[2]Stages'!$E$70,IF(D512&lt;=345.3,(D512-'[2]Stages'!$C$71)*'[2]Stages'!$H$72+'[2]Stages'!$E$71,IF(D512&lt;=359.2,(D512-'[2]Stages'!$C$72)*'[2]Stages'!$H$73+'[2]Stages'!$E$72)))))))</f>
        <v>353.2072293165468</v>
      </c>
      <c r="G512" s="101" t="s">
        <v>737</v>
      </c>
      <c r="Q512" s="117" t="s">
        <v>748</v>
      </c>
      <c r="R512" s="117" t="s">
        <v>754</v>
      </c>
      <c r="V512" s="188"/>
      <c r="W512" s="105" t="s">
        <v>477</v>
      </c>
      <c r="AB512" s="18">
        <v>22.4</v>
      </c>
      <c r="AC512" s="188">
        <v>19.386666666666667</v>
      </c>
      <c r="AE512" s="188">
        <v>19.386666666666667</v>
      </c>
      <c r="AF512" s="188"/>
      <c r="AG512" s="188">
        <v>19.386666666666667</v>
      </c>
      <c r="AH512" s="146">
        <f t="shared" si="13"/>
        <v>19.58666666666667</v>
      </c>
      <c r="AI512" s="189">
        <f t="shared" si="11"/>
        <v>24.0064</v>
      </c>
      <c r="AJ512" s="189">
        <f t="shared" si="12"/>
        <v>30.576399999999992</v>
      </c>
      <c r="AS512" s="100">
        <v>2008</v>
      </c>
      <c r="AW512" s="101" t="s">
        <v>740</v>
      </c>
      <c r="AX512" s="190">
        <v>357.72</v>
      </c>
      <c r="AY512" s="191">
        <v>20.82</v>
      </c>
      <c r="AZ512" s="192"/>
      <c r="BR512" s="177"/>
    </row>
    <row r="513" spans="3:70" ht="12" customHeight="1">
      <c r="C513" s="117"/>
      <c r="D513" s="124">
        <v>352.6829268292683</v>
      </c>
      <c r="E513" s="103" t="s">
        <v>276</v>
      </c>
      <c r="F513" s="64">
        <f>IF(D513&lt;=303.4,(D513-'[2]Stages'!$C$66)*'[2]Stages'!$H$67+'[2]Stages'!$E$66,IF(D513&lt;=307.2,(D513-'[2]Stages'!$C$67)*'[2]Stages'!$H$68+'[2]Stages'!$E$67,IF(D513&lt;=311.7,(D513-'[2]Stages'!$C$68)*'[2]Stages'!$H$69+'[2]Stages'!$E$68,IF(D513&lt;=318.1,(D513-'[2]Stages'!$C$69)*'[2]Stages'!$H$70+'[2]Stages'!$E$69,IF(D513&lt;=328.3,(D513-'[2]Stages'!$C$70)*'[2]Stages'!$H$71+'[2]Stages'!$E$70,IF(D513&lt;=345.3,(D513-'[2]Stages'!$C$71)*'[2]Stages'!$H$72+'[2]Stages'!$E$71,IF(D513&lt;=359.2,(D513-'[2]Stages'!$C$72)*'[2]Stages'!$H$73+'[2]Stages'!$E$72)))))))</f>
        <v>353.2152904018249</v>
      </c>
      <c r="G513" s="101" t="s">
        <v>737</v>
      </c>
      <c r="Q513" s="117" t="s">
        <v>752</v>
      </c>
      <c r="R513" s="117" t="s">
        <v>753</v>
      </c>
      <c r="V513" s="198"/>
      <c r="W513" s="105" t="s">
        <v>477</v>
      </c>
      <c r="AB513" s="18">
        <v>22.4</v>
      </c>
      <c r="AC513" s="198">
        <v>18.14</v>
      </c>
      <c r="AE513" s="198">
        <v>18.14</v>
      </c>
      <c r="AF513" s="198"/>
      <c r="AG513" s="198">
        <v>18.14</v>
      </c>
      <c r="AH513" s="146">
        <f t="shared" si="13"/>
        <v>18.340000000000003</v>
      </c>
      <c r="AI513" s="189">
        <f t="shared" si="11"/>
        <v>29.466799999999992</v>
      </c>
      <c r="AJ513" s="189">
        <f t="shared" si="12"/>
        <v>36.0368</v>
      </c>
      <c r="AS513" s="100">
        <v>2008</v>
      </c>
      <c r="AW513" s="101" t="s">
        <v>740</v>
      </c>
      <c r="AX513" s="190">
        <v>357.76666666666665</v>
      </c>
      <c r="AY513" s="190">
        <v>19.6475</v>
      </c>
      <c r="AZ513" s="118"/>
      <c r="BR513" s="177"/>
    </row>
    <row r="514" spans="3:70" ht="12" customHeight="1">
      <c r="C514" s="117"/>
      <c r="D514" s="124">
        <v>352.7439024390244</v>
      </c>
      <c r="E514" s="103" t="s">
        <v>276</v>
      </c>
      <c r="F514" s="64">
        <f>IF(D514&lt;=303.4,(D514-'[2]Stages'!$C$66)*'[2]Stages'!$H$67+'[2]Stages'!$E$66,IF(D514&lt;=307.2,(D514-'[2]Stages'!$C$67)*'[2]Stages'!$H$68+'[2]Stages'!$E$67,IF(D514&lt;=311.7,(D514-'[2]Stages'!$C$68)*'[2]Stages'!$H$69+'[2]Stages'!$E$68,IF(D514&lt;=318.1,(D514-'[2]Stages'!$C$69)*'[2]Stages'!$H$70+'[2]Stages'!$E$69,IF(D514&lt;=328.3,(D514-'[2]Stages'!$C$70)*'[2]Stages'!$H$71+'[2]Stages'!$E$70,IF(D514&lt;=345.3,(D514-'[2]Stages'!$C$71)*'[2]Stages'!$H$72+'[2]Stages'!$E$71,IF(D514&lt;=359.2,(D514-'[2]Stages'!$C$72)*'[2]Stages'!$H$73+'[2]Stages'!$E$72)))))))</f>
        <v>353.26885243025094</v>
      </c>
      <c r="G514" s="101" t="s">
        <v>737</v>
      </c>
      <c r="Q514" s="117" t="s">
        <v>752</v>
      </c>
      <c r="R514" s="117" t="s">
        <v>753</v>
      </c>
      <c r="V514" s="194"/>
      <c r="W514" s="105" t="s">
        <v>477</v>
      </c>
      <c r="AB514" s="18">
        <v>22.4</v>
      </c>
      <c r="AC514" s="194">
        <v>18.87</v>
      </c>
      <c r="AE514" s="194">
        <v>18.87</v>
      </c>
      <c r="AF514" s="194"/>
      <c r="AG514" s="194">
        <v>18.87</v>
      </c>
      <c r="AH514" s="146">
        <f t="shared" si="13"/>
        <v>19.070000000000004</v>
      </c>
      <c r="AI514" s="189">
        <f t="shared" si="11"/>
        <v>26.26939999999999</v>
      </c>
      <c r="AJ514" s="189">
        <f t="shared" si="12"/>
        <v>32.8394</v>
      </c>
      <c r="AS514" s="100">
        <v>2008</v>
      </c>
      <c r="AW514" s="101" t="s">
        <v>740</v>
      </c>
      <c r="AX514" s="190">
        <v>357.81772151898736</v>
      </c>
      <c r="AY514" s="195">
        <v>17.596666666666668</v>
      </c>
      <c r="AZ514" s="196"/>
      <c r="BR514" s="177"/>
    </row>
    <row r="515" spans="3:70" ht="12" customHeight="1">
      <c r="C515" s="117"/>
      <c r="D515" s="124">
        <v>352.7826086956522</v>
      </c>
      <c r="E515" s="103" t="s">
        <v>276</v>
      </c>
      <c r="F515" s="64">
        <f>IF(D515&lt;=303.4,(D515-'[2]Stages'!$C$66)*'[2]Stages'!$H$67+'[2]Stages'!$E$66,IF(D515&lt;=307.2,(D515-'[2]Stages'!$C$67)*'[2]Stages'!$H$68+'[2]Stages'!$E$67,IF(D515&lt;=311.7,(D515-'[2]Stages'!$C$68)*'[2]Stages'!$H$69+'[2]Stages'!$E$68,IF(D515&lt;=318.1,(D515-'[2]Stages'!$C$69)*'[2]Stages'!$H$70+'[2]Stages'!$E$69,IF(D515&lt;=328.3,(D515-'[2]Stages'!$C$70)*'[2]Stages'!$H$71+'[2]Stages'!$E$70,IF(D515&lt;=345.3,(D515-'[2]Stages'!$C$71)*'[2]Stages'!$H$72+'[2]Stages'!$E$71,IF(D515&lt;=359.2,(D515-'[2]Stages'!$C$72)*'[2]Stages'!$H$73+'[2]Stages'!$E$72)))))))</f>
        <v>353.3028526743823</v>
      </c>
      <c r="G515" s="101" t="s">
        <v>737</v>
      </c>
      <c r="Q515" s="117" t="s">
        <v>750</v>
      </c>
      <c r="R515" s="117" t="s">
        <v>751</v>
      </c>
      <c r="V515" s="194"/>
      <c r="W515" s="105" t="s">
        <v>477</v>
      </c>
      <c r="AB515" s="18">
        <v>22.4</v>
      </c>
      <c r="AC515" s="194">
        <v>19.5</v>
      </c>
      <c r="AE515" s="194">
        <v>19.5</v>
      </c>
      <c r="AF515" s="194"/>
      <c r="AG515" s="194">
        <v>19.5</v>
      </c>
      <c r="AH515" s="146">
        <f t="shared" si="13"/>
        <v>19.700000000000003</v>
      </c>
      <c r="AI515" s="189">
        <f t="shared" si="11"/>
        <v>23.510000000000005</v>
      </c>
      <c r="AJ515" s="189">
        <f t="shared" si="12"/>
        <v>30.08</v>
      </c>
      <c r="AS515" s="100">
        <v>2008</v>
      </c>
      <c r="AW515" s="101" t="s">
        <v>740</v>
      </c>
      <c r="AX515" s="190">
        <v>357.8181818181818</v>
      </c>
      <c r="AY515" s="190">
        <v>18.13</v>
      </c>
      <c r="AZ515" s="118"/>
      <c r="BR515" s="177"/>
    </row>
    <row r="516" spans="3:70" ht="12" customHeight="1">
      <c r="C516" s="117"/>
      <c r="D516" s="124">
        <v>352.8048780487805</v>
      </c>
      <c r="E516" s="103" t="s">
        <v>276</v>
      </c>
      <c r="F516" s="64">
        <f>IF(D516&lt;=303.4,(D516-'[2]Stages'!$C$66)*'[2]Stages'!$H$67+'[2]Stages'!$E$66,IF(D516&lt;=307.2,(D516-'[2]Stages'!$C$67)*'[2]Stages'!$H$68+'[2]Stages'!$E$67,IF(D516&lt;=311.7,(D516-'[2]Stages'!$C$68)*'[2]Stages'!$H$69+'[2]Stages'!$E$68,IF(D516&lt;=318.1,(D516-'[2]Stages'!$C$69)*'[2]Stages'!$H$70+'[2]Stages'!$E$69,IF(D516&lt;=328.3,(D516-'[2]Stages'!$C$70)*'[2]Stages'!$H$71+'[2]Stages'!$E$70,IF(D516&lt;=345.3,(D516-'[2]Stages'!$C$71)*'[2]Stages'!$H$72+'[2]Stages'!$E$71,IF(D516&lt;=359.2,(D516-'[2]Stages'!$C$72)*'[2]Stages'!$H$73+'[2]Stages'!$E$72)))))))</f>
        <v>353.322414458677</v>
      </c>
      <c r="G516" s="101" t="s">
        <v>737</v>
      </c>
      <c r="Q516" s="117" t="s">
        <v>752</v>
      </c>
      <c r="R516" s="117" t="s">
        <v>753</v>
      </c>
      <c r="V516" s="188"/>
      <c r="W516" s="105" t="s">
        <v>477</v>
      </c>
      <c r="AB516" s="18">
        <v>22.4</v>
      </c>
      <c r="AC516" s="188">
        <v>19.06</v>
      </c>
      <c r="AE516" s="188">
        <v>19.06</v>
      </c>
      <c r="AF516" s="188"/>
      <c r="AG516" s="188">
        <v>19.06</v>
      </c>
      <c r="AH516" s="146">
        <f t="shared" si="13"/>
        <v>19.26</v>
      </c>
      <c r="AI516" s="189">
        <f t="shared" si="11"/>
        <v>25.437200000000004</v>
      </c>
      <c r="AJ516" s="189">
        <f t="shared" si="12"/>
        <v>32.00720000000001</v>
      </c>
      <c r="AS516" s="100">
        <v>2008</v>
      </c>
      <c r="AW516" s="101" t="s">
        <v>740</v>
      </c>
      <c r="AX516" s="190">
        <v>357.86</v>
      </c>
      <c r="AY516" s="190">
        <v>19.8225</v>
      </c>
      <c r="AZ516" s="118"/>
      <c r="BR516" s="177"/>
    </row>
    <row r="517" spans="3:70" ht="12" customHeight="1">
      <c r="C517" s="117"/>
      <c r="D517" s="124">
        <v>352.8536585365854</v>
      </c>
      <c r="E517" s="103" t="s">
        <v>276</v>
      </c>
      <c r="F517" s="64">
        <f>IF(D517&lt;=303.4,(D517-'[2]Stages'!$C$66)*'[2]Stages'!$H$67+'[2]Stages'!$E$66,IF(D517&lt;=307.2,(D517-'[2]Stages'!$C$67)*'[2]Stages'!$H$68+'[2]Stages'!$E$67,IF(D517&lt;=311.7,(D517-'[2]Stages'!$C$68)*'[2]Stages'!$H$69+'[2]Stages'!$E$68,IF(D517&lt;=318.1,(D517-'[2]Stages'!$C$69)*'[2]Stages'!$H$70+'[2]Stages'!$E$69,IF(D517&lt;=328.3,(D517-'[2]Stages'!$C$70)*'[2]Stages'!$H$71+'[2]Stages'!$E$70,IF(D517&lt;=345.3,(D517-'[2]Stages'!$C$71)*'[2]Stages'!$H$72+'[2]Stages'!$E$71,IF(D517&lt;=359.2,(D517-'[2]Stages'!$C$72)*'[2]Stages'!$H$73+'[2]Stages'!$E$72)))))))</f>
        <v>353.3652640814178</v>
      </c>
      <c r="G517" s="101" t="s">
        <v>737</v>
      </c>
      <c r="Q517" s="117" t="s">
        <v>752</v>
      </c>
      <c r="R517" s="117" t="s">
        <v>753</v>
      </c>
      <c r="V517" s="198"/>
      <c r="W517" s="105" t="s">
        <v>477</v>
      </c>
      <c r="AB517" s="18">
        <v>22.4</v>
      </c>
      <c r="AC517" s="198">
        <v>18.66</v>
      </c>
      <c r="AE517" s="198">
        <v>18.66</v>
      </c>
      <c r="AF517" s="198"/>
      <c r="AG517" s="198">
        <v>18.66</v>
      </c>
      <c r="AH517" s="146">
        <f t="shared" si="13"/>
        <v>18.860000000000003</v>
      </c>
      <c r="AI517" s="189">
        <f t="shared" si="11"/>
        <v>27.1892</v>
      </c>
      <c r="AJ517" s="189">
        <f t="shared" si="12"/>
        <v>33.75919999999999</v>
      </c>
      <c r="AS517" s="100">
        <v>2008</v>
      </c>
      <c r="AW517" s="101" t="s">
        <v>740</v>
      </c>
      <c r="AX517" s="190">
        <v>357.8735891647856</v>
      </c>
      <c r="AY517" s="190">
        <v>20.403333333333336</v>
      </c>
      <c r="AZ517" s="118"/>
      <c r="BR517" s="177"/>
    </row>
    <row r="518" spans="3:70" ht="12" customHeight="1">
      <c r="C518" s="117"/>
      <c r="D518" s="124">
        <v>352.9024390243902</v>
      </c>
      <c r="E518" s="103" t="s">
        <v>276</v>
      </c>
      <c r="F518" s="64">
        <f>IF(D518&lt;=303.4,(D518-'[2]Stages'!$C$66)*'[2]Stages'!$H$67+'[2]Stages'!$E$66,IF(D518&lt;=307.2,(D518-'[2]Stages'!$C$67)*'[2]Stages'!$H$68+'[2]Stages'!$E$67,IF(D518&lt;=311.7,(D518-'[2]Stages'!$C$68)*'[2]Stages'!$H$69+'[2]Stages'!$E$68,IF(D518&lt;=318.1,(D518-'[2]Stages'!$C$69)*'[2]Stages'!$H$70+'[2]Stages'!$E$69,IF(D518&lt;=328.3,(D518-'[2]Stages'!$C$70)*'[2]Stages'!$H$71+'[2]Stages'!$E$70,IF(D518&lt;=345.3,(D518-'[2]Stages'!$C$71)*'[2]Stages'!$H$72+'[2]Stages'!$E$71,IF(D518&lt;=359.2,(D518-'[2]Stages'!$C$72)*'[2]Stages'!$H$73+'[2]Stages'!$E$72)))))))</f>
        <v>353.4081137041586</v>
      </c>
      <c r="G518" s="101" t="s">
        <v>737</v>
      </c>
      <c r="Q518" s="117" t="s">
        <v>752</v>
      </c>
      <c r="R518" s="117" t="s">
        <v>753</v>
      </c>
      <c r="V518" s="194"/>
      <c r="W518" s="105" t="s">
        <v>477</v>
      </c>
      <c r="AB518" s="18">
        <v>22.4</v>
      </c>
      <c r="AC518" s="194">
        <v>19.06</v>
      </c>
      <c r="AE518" s="194">
        <v>19.06</v>
      </c>
      <c r="AF518" s="194"/>
      <c r="AG518" s="194">
        <v>19.06</v>
      </c>
      <c r="AH518" s="146">
        <f t="shared" si="13"/>
        <v>19.26</v>
      </c>
      <c r="AI518" s="189">
        <f t="shared" si="11"/>
        <v>25.437200000000004</v>
      </c>
      <c r="AJ518" s="189">
        <f t="shared" si="12"/>
        <v>32.00720000000001</v>
      </c>
      <c r="AS518" s="100">
        <v>2008</v>
      </c>
      <c r="AW518" s="101" t="s">
        <v>740</v>
      </c>
      <c r="AX518" s="190">
        <v>357.897065462754</v>
      </c>
      <c r="AY518" s="190">
        <v>19.29666666666667</v>
      </c>
      <c r="AZ518" s="118"/>
      <c r="BR518" s="177"/>
    </row>
    <row r="519" spans="3:70" ht="12" customHeight="1">
      <c r="C519" s="117"/>
      <c r="D519" s="124">
        <v>352.9512195121951</v>
      </c>
      <c r="E519" s="103" t="s">
        <v>276</v>
      </c>
      <c r="F519" s="64">
        <f>IF(D519&lt;=303.4,(D519-'[2]Stages'!$C$66)*'[2]Stages'!$H$67+'[2]Stages'!$E$66,IF(D519&lt;=307.2,(D519-'[2]Stages'!$C$67)*'[2]Stages'!$H$68+'[2]Stages'!$E$67,IF(D519&lt;=311.7,(D519-'[2]Stages'!$C$68)*'[2]Stages'!$H$69+'[2]Stages'!$E$68,IF(D519&lt;=318.1,(D519-'[2]Stages'!$C$69)*'[2]Stages'!$H$70+'[2]Stages'!$E$69,IF(D519&lt;=328.3,(D519-'[2]Stages'!$C$70)*'[2]Stages'!$H$71+'[2]Stages'!$E$70,IF(D519&lt;=345.3,(D519-'[2]Stages'!$C$71)*'[2]Stages'!$H$72+'[2]Stages'!$E$71,IF(D519&lt;=359.2,(D519-'[2]Stages'!$C$72)*'[2]Stages'!$H$73+'[2]Stages'!$E$72)))))))</f>
        <v>353.45096332689945</v>
      </c>
      <c r="G519" s="101" t="s">
        <v>737</v>
      </c>
      <c r="Q519" s="117" t="s">
        <v>752</v>
      </c>
      <c r="R519" s="117" t="s">
        <v>753</v>
      </c>
      <c r="V519" s="194"/>
      <c r="W519" s="105" t="s">
        <v>477</v>
      </c>
      <c r="AB519" s="18">
        <v>22.4</v>
      </c>
      <c r="AC519" s="194">
        <v>19.08</v>
      </c>
      <c r="AE519" s="194">
        <v>19.08</v>
      </c>
      <c r="AF519" s="194"/>
      <c r="AG519" s="194">
        <v>19.08</v>
      </c>
      <c r="AH519" s="146">
        <f t="shared" si="13"/>
        <v>19.28</v>
      </c>
      <c r="AI519" s="189">
        <f t="shared" si="11"/>
        <v>25.34960000000001</v>
      </c>
      <c r="AJ519" s="189">
        <f t="shared" si="12"/>
        <v>31.919600000000003</v>
      </c>
      <c r="AS519" s="100">
        <v>2008</v>
      </c>
      <c r="AW519" s="101" t="s">
        <v>740</v>
      </c>
      <c r="AX519" s="190">
        <v>357.9066666666667</v>
      </c>
      <c r="AY519" s="191">
        <v>20.22</v>
      </c>
      <c r="AZ519" s="192"/>
      <c r="BR519" s="177"/>
    </row>
    <row r="520" spans="1:70" ht="12" customHeight="1">
      <c r="A520" s="202" t="s">
        <v>764</v>
      </c>
      <c r="B520" s="203"/>
      <c r="C520" s="120"/>
      <c r="D520" s="204">
        <v>353</v>
      </c>
      <c r="E520" s="205" t="s">
        <v>276</v>
      </c>
      <c r="F520" s="64">
        <f>IF(D520&lt;=303.4,(D520-'[2]Stages'!$C$66)*'[2]Stages'!$H$67+'[2]Stages'!$E$66,IF(D520&lt;=307.2,(D520-'[2]Stages'!$C$67)*'[2]Stages'!$H$68+'[2]Stages'!$E$67,IF(D520&lt;=311.7,(D520-'[2]Stages'!$C$68)*'[2]Stages'!$H$69+'[2]Stages'!$E$68,IF(D520&lt;=318.1,(D520-'[2]Stages'!$C$69)*'[2]Stages'!$H$70+'[2]Stages'!$E$69,IF(D520&lt;=328.3,(D520-'[2]Stages'!$C$70)*'[2]Stages'!$H$71+'[2]Stages'!$E$70,IF(D520&lt;=345.3,(D520-'[2]Stages'!$C$71)*'[2]Stages'!$H$72+'[2]Stages'!$E$71,IF(D520&lt;=359.2,(D520-'[2]Stages'!$C$72)*'[2]Stages'!$H$73+'[2]Stages'!$E$72)))))))</f>
        <v>353.4938129496403</v>
      </c>
      <c r="G520" s="206" t="s">
        <v>737</v>
      </c>
      <c r="H520" s="206" t="s">
        <v>765</v>
      </c>
      <c r="I520" s="120" t="s">
        <v>766</v>
      </c>
      <c r="J520" s="120"/>
      <c r="K520" s="120" t="s">
        <v>767</v>
      </c>
      <c r="L520" s="120"/>
      <c r="M520" s="120"/>
      <c r="N520" s="120"/>
      <c r="O520" s="120"/>
      <c r="P520" s="120"/>
      <c r="Q520" s="120" t="s">
        <v>238</v>
      </c>
      <c r="R520" s="120" t="s">
        <v>768</v>
      </c>
      <c r="S520" s="120"/>
      <c r="T520" s="120"/>
      <c r="U520" s="200"/>
      <c r="V520" s="203"/>
      <c r="W520" s="120" t="s">
        <v>769</v>
      </c>
      <c r="X520" s="120"/>
      <c r="Y520" s="120"/>
      <c r="Z520" s="120"/>
      <c r="AA520" s="120"/>
      <c r="AB520" s="18">
        <v>22.4</v>
      </c>
      <c r="AC520" s="203">
        <v>18.47</v>
      </c>
      <c r="AD520" s="203"/>
      <c r="AE520" s="203">
        <v>18.47</v>
      </c>
      <c r="AF520" s="203"/>
      <c r="AG520" s="203">
        <v>18.47</v>
      </c>
      <c r="AH520" s="146">
        <f t="shared" si="13"/>
        <v>18.67</v>
      </c>
      <c r="AI520" s="189">
        <f t="shared" si="11"/>
        <v>28.0214</v>
      </c>
      <c r="AJ520" s="189">
        <f t="shared" si="12"/>
        <v>34.59140000000001</v>
      </c>
      <c r="AK520" s="120"/>
      <c r="AL520" s="120"/>
      <c r="AM520" s="120" t="s">
        <v>762</v>
      </c>
      <c r="AN520" s="120" t="s">
        <v>243</v>
      </c>
      <c r="AO520" s="203">
        <v>240</v>
      </c>
      <c r="AP520" s="120"/>
      <c r="AQ520" s="203">
        <v>146</v>
      </c>
      <c r="AR520" s="203">
        <v>160</v>
      </c>
      <c r="AS520" s="203">
        <v>2006</v>
      </c>
      <c r="AT520" s="120"/>
      <c r="AU520" s="120"/>
      <c r="AV520" s="120"/>
      <c r="AW520" s="120" t="s">
        <v>763</v>
      </c>
      <c r="AX520" s="124">
        <v>372.99308173659955</v>
      </c>
      <c r="AY520" s="124">
        <v>18.09</v>
      </c>
      <c r="AZ520" s="118"/>
      <c r="BA520" s="121"/>
      <c r="BB520" s="121"/>
      <c r="BC520" s="208"/>
      <c r="BD520" s="120"/>
      <c r="BR520" s="119"/>
    </row>
    <row r="521" spans="1:70" ht="12" customHeight="1">
      <c r="A521" s="202" t="s">
        <v>770</v>
      </c>
      <c r="B521" s="203"/>
      <c r="C521" s="120"/>
      <c r="D521" s="204">
        <v>353</v>
      </c>
      <c r="E521" s="205" t="s">
        <v>276</v>
      </c>
      <c r="F521" s="64">
        <f>IF(D521&lt;=303.4,(D521-'[2]Stages'!$C$66)*'[2]Stages'!$H$67+'[2]Stages'!$E$66,IF(D521&lt;=307.2,(D521-'[2]Stages'!$C$67)*'[2]Stages'!$H$68+'[2]Stages'!$E$67,IF(D521&lt;=311.7,(D521-'[2]Stages'!$C$68)*'[2]Stages'!$H$69+'[2]Stages'!$E$68,IF(D521&lt;=318.1,(D521-'[2]Stages'!$C$69)*'[2]Stages'!$H$70+'[2]Stages'!$E$69,IF(D521&lt;=328.3,(D521-'[2]Stages'!$C$70)*'[2]Stages'!$H$71+'[2]Stages'!$E$70,IF(D521&lt;=345.3,(D521-'[2]Stages'!$C$71)*'[2]Stages'!$H$72+'[2]Stages'!$E$71,IF(D521&lt;=359.2,(D521-'[2]Stages'!$C$72)*'[2]Stages'!$H$73+'[2]Stages'!$E$72)))))))</f>
        <v>353.4938129496403</v>
      </c>
      <c r="G521" s="206" t="s">
        <v>737</v>
      </c>
      <c r="H521" s="206" t="s">
        <v>765</v>
      </c>
      <c r="I521" s="120" t="s">
        <v>766</v>
      </c>
      <c r="J521" s="120"/>
      <c r="K521" s="120" t="s">
        <v>767</v>
      </c>
      <c r="L521" s="120"/>
      <c r="M521" s="120"/>
      <c r="N521" s="120"/>
      <c r="O521" s="120"/>
      <c r="P521" s="120"/>
      <c r="Q521" s="120" t="s">
        <v>238</v>
      </c>
      <c r="R521" s="120" t="s">
        <v>768</v>
      </c>
      <c r="S521" s="120"/>
      <c r="T521" s="120"/>
      <c r="U521" s="200"/>
      <c r="V521" s="203"/>
      <c r="W521" s="120" t="s">
        <v>761</v>
      </c>
      <c r="X521" s="120"/>
      <c r="Y521" s="120"/>
      <c r="Z521" s="120"/>
      <c r="AA521" s="120"/>
      <c r="AB521" s="18">
        <v>22.4</v>
      </c>
      <c r="AC521" s="203">
        <v>18.58</v>
      </c>
      <c r="AD521" s="203"/>
      <c r="AE521" s="203">
        <v>18.58</v>
      </c>
      <c r="AF521" s="203"/>
      <c r="AG521" s="203">
        <v>18.58</v>
      </c>
      <c r="AH521" s="146">
        <f t="shared" si="13"/>
        <v>18.78</v>
      </c>
      <c r="AI521" s="189">
        <f t="shared" si="11"/>
        <v>27.539600000000007</v>
      </c>
      <c r="AJ521" s="189">
        <f t="shared" si="12"/>
        <v>34.1096</v>
      </c>
      <c r="AK521" s="120"/>
      <c r="AL521" s="120"/>
      <c r="AM521" s="120" t="s">
        <v>762</v>
      </c>
      <c r="AN521" s="120" t="s">
        <v>243</v>
      </c>
      <c r="AO521" s="203">
        <v>240</v>
      </c>
      <c r="AP521" s="120"/>
      <c r="AQ521" s="203">
        <v>146</v>
      </c>
      <c r="AR521" s="203">
        <v>160</v>
      </c>
      <c r="AS521" s="203">
        <v>2006</v>
      </c>
      <c r="AT521" s="120"/>
      <c r="AU521" s="120"/>
      <c r="AV521" s="120"/>
      <c r="AW521" s="120" t="s">
        <v>763</v>
      </c>
      <c r="AX521" s="124">
        <v>372.9976868607396</v>
      </c>
      <c r="AY521" s="207">
        <v>17.2</v>
      </c>
      <c r="AZ521" s="196"/>
      <c r="BA521" s="121"/>
      <c r="BB521" s="121"/>
      <c r="BC521" s="208"/>
      <c r="BD521" s="120"/>
      <c r="BR521" s="119"/>
    </row>
    <row r="522" spans="3:70" ht="12" customHeight="1">
      <c r="C522" s="117"/>
      <c r="D522" s="124">
        <v>353</v>
      </c>
      <c r="E522" s="103" t="s">
        <v>276</v>
      </c>
      <c r="F522" s="64">
        <f>IF(D522&lt;=303.4,(D522-'[2]Stages'!$C$66)*'[2]Stages'!$H$67+'[2]Stages'!$E$66,IF(D522&lt;=307.2,(D522-'[2]Stages'!$C$67)*'[2]Stages'!$H$68+'[2]Stages'!$E$67,IF(D522&lt;=311.7,(D522-'[2]Stages'!$C$68)*'[2]Stages'!$H$69+'[2]Stages'!$E$68,IF(D522&lt;=318.1,(D522-'[2]Stages'!$C$69)*'[2]Stages'!$H$70+'[2]Stages'!$E$69,IF(D522&lt;=328.3,(D522-'[2]Stages'!$C$70)*'[2]Stages'!$H$71+'[2]Stages'!$E$70,IF(D522&lt;=345.3,(D522-'[2]Stages'!$C$71)*'[2]Stages'!$H$72+'[2]Stages'!$E$71,IF(D522&lt;=359.2,(D522-'[2]Stages'!$C$72)*'[2]Stages'!$H$73+'[2]Stages'!$E$72)))))))</f>
        <v>353.4938129496403</v>
      </c>
      <c r="G522" s="101" t="s">
        <v>737</v>
      </c>
      <c r="Q522" s="117" t="s">
        <v>750</v>
      </c>
      <c r="R522" s="117" t="s">
        <v>751</v>
      </c>
      <c r="V522" s="194"/>
      <c r="W522" s="105" t="s">
        <v>477</v>
      </c>
      <c r="AB522" s="18">
        <v>22.4</v>
      </c>
      <c r="AC522" s="194">
        <v>19.8</v>
      </c>
      <c r="AE522" s="194">
        <v>19.8</v>
      </c>
      <c r="AF522" s="194"/>
      <c r="AG522" s="194">
        <v>19.8</v>
      </c>
      <c r="AH522" s="146">
        <f t="shared" si="13"/>
        <v>20.000000000000004</v>
      </c>
      <c r="AI522" s="189">
        <f t="shared" si="11"/>
        <v>22.195999999999998</v>
      </c>
      <c r="AJ522" s="189">
        <f t="shared" si="12"/>
        <v>28.76599999999999</v>
      </c>
      <c r="AS522" s="100">
        <v>2008</v>
      </c>
      <c r="AW522" s="101" t="s">
        <v>740</v>
      </c>
      <c r="AX522" s="190">
        <v>357.9088607594937</v>
      </c>
      <c r="AY522" s="195">
        <v>17.585</v>
      </c>
      <c r="AZ522" s="196"/>
      <c r="BR522" s="177"/>
    </row>
    <row r="523" spans="3:70" ht="12" customHeight="1">
      <c r="C523" s="117"/>
      <c r="D523" s="167">
        <v>354.43956043956047</v>
      </c>
      <c r="E523" s="103" t="s">
        <v>276</v>
      </c>
      <c r="F523" s="64">
        <f>IF(D523&lt;=303.4,(D523-'[2]Stages'!$C$66)*'[2]Stages'!$H$67+'[2]Stages'!$E$66,IF(D523&lt;=307.2,(D523-'[2]Stages'!$C$67)*'[2]Stages'!$H$68+'[2]Stages'!$E$67,IF(D523&lt;=311.7,(D523-'[2]Stages'!$C$68)*'[2]Stages'!$H$69+'[2]Stages'!$E$68,IF(D523&lt;=318.1,(D523-'[2]Stages'!$C$69)*'[2]Stages'!$H$70+'[2]Stages'!$E$69,IF(D523&lt;=328.3,(D523-'[2]Stages'!$C$70)*'[2]Stages'!$H$71+'[2]Stages'!$E$70,IF(D523&lt;=345.3,(D523-'[2]Stages'!$C$71)*'[2]Stages'!$H$72+'[2]Stages'!$E$71,IF(D523&lt;=359.2,(D523-'[2]Stages'!$C$72)*'[2]Stages'!$H$73+'[2]Stages'!$E$72)))))))</f>
        <v>354.75834769547004</v>
      </c>
      <c r="G523" s="101" t="s">
        <v>737</v>
      </c>
      <c r="Q523" s="117" t="s">
        <v>748</v>
      </c>
      <c r="R523" s="117" t="s">
        <v>755</v>
      </c>
      <c r="V523" s="188"/>
      <c r="W523" s="105" t="s">
        <v>477</v>
      </c>
      <c r="AB523" s="18">
        <v>22.4</v>
      </c>
      <c r="AC523" s="188">
        <v>17.86</v>
      </c>
      <c r="AE523" s="188">
        <v>17.86</v>
      </c>
      <c r="AF523" s="188"/>
      <c r="AG523" s="188">
        <v>17.86</v>
      </c>
      <c r="AH523" s="146">
        <f t="shared" si="13"/>
        <v>18.060000000000002</v>
      </c>
      <c r="AI523" s="189">
        <f t="shared" si="11"/>
        <v>30.693200000000004</v>
      </c>
      <c r="AJ523" s="189">
        <f t="shared" si="12"/>
        <v>37.2632</v>
      </c>
      <c r="AS523" s="100">
        <v>2008</v>
      </c>
      <c r="AW523" s="101" t="s">
        <v>740</v>
      </c>
      <c r="AX523" s="190">
        <v>357.9277652370203</v>
      </c>
      <c r="AY523" s="190">
        <v>19.761666666666663</v>
      </c>
      <c r="AZ523" s="118"/>
      <c r="BJ523" s="114"/>
      <c r="BR523" s="177"/>
    </row>
    <row r="524" spans="3:70" ht="12" customHeight="1">
      <c r="C524" s="117"/>
      <c r="D524" s="167">
        <v>354.7825</v>
      </c>
      <c r="E524" s="103" t="s">
        <v>276</v>
      </c>
      <c r="F524" s="64">
        <f>IF(D524&lt;=303.4,(D524-'[2]Stages'!$C$66)*'[2]Stages'!$H$67+'[2]Stages'!$E$66,IF(D524&lt;=307.2,(D524-'[2]Stages'!$C$67)*'[2]Stages'!$H$68+'[2]Stages'!$E$67,IF(D524&lt;=311.7,(D524-'[2]Stages'!$C$68)*'[2]Stages'!$H$69+'[2]Stages'!$E$68,IF(D524&lt;=318.1,(D524-'[2]Stages'!$C$69)*'[2]Stages'!$H$70+'[2]Stages'!$E$69,IF(D524&lt;=328.3,(D524-'[2]Stages'!$C$70)*'[2]Stages'!$H$71+'[2]Stages'!$E$70,IF(D524&lt;=345.3,(D524-'[2]Stages'!$C$71)*'[2]Stages'!$H$72+'[2]Stages'!$E$71,IF(D524&lt;=359.2,(D524-'[2]Stages'!$C$72)*'[2]Stages'!$H$73+'[2]Stages'!$E$72)))))))</f>
        <v>355.05959172661875</v>
      </c>
      <c r="G524" s="101" t="s">
        <v>737</v>
      </c>
      <c r="Q524" s="117" t="s">
        <v>748</v>
      </c>
      <c r="R524" s="117" t="s">
        <v>754</v>
      </c>
      <c r="V524" s="188"/>
      <c r="W524" s="105" t="s">
        <v>477</v>
      </c>
      <c r="AB524" s="18">
        <v>22.4</v>
      </c>
      <c r="AC524" s="188">
        <v>18.985</v>
      </c>
      <c r="AE524" s="188">
        <v>18.985</v>
      </c>
      <c r="AF524" s="188"/>
      <c r="AG524" s="188">
        <v>18.985</v>
      </c>
      <c r="AH524" s="146">
        <f t="shared" si="13"/>
        <v>19.185000000000002</v>
      </c>
      <c r="AI524" s="189">
        <f t="shared" si="11"/>
        <v>25.765699999999995</v>
      </c>
      <c r="AJ524" s="189">
        <f t="shared" si="12"/>
        <v>32.3357</v>
      </c>
      <c r="AS524" s="100">
        <v>2008</v>
      </c>
      <c r="AW524" s="101" t="s">
        <v>740</v>
      </c>
      <c r="AX524" s="190">
        <v>357.9533333333333</v>
      </c>
      <c r="AY524" s="190">
        <v>19.686666666666667</v>
      </c>
      <c r="AZ524" s="118">
        <v>358</v>
      </c>
      <c r="BA524" s="108">
        <f>AVERAGE(AY500:AY568)</f>
        <v>18.999776119402977</v>
      </c>
      <c r="BB524" s="108">
        <f>STDEV(AY500:AY568)</f>
        <v>0.8912591561725921</v>
      </c>
      <c r="BC524" s="109">
        <f>COUNT(AY500:AY568)</f>
        <v>67</v>
      </c>
      <c r="BD524" s="108">
        <f>2*BB524/(BC524)^0.5</f>
        <v>0.21776927177415006</v>
      </c>
      <c r="BR524" s="177"/>
    </row>
    <row r="525" spans="1:70" ht="12" customHeight="1">
      <c r="A525" s="202" t="s">
        <v>771</v>
      </c>
      <c r="B525" s="203"/>
      <c r="C525" s="120"/>
      <c r="D525" s="204">
        <v>355</v>
      </c>
      <c r="E525" s="205" t="s">
        <v>276</v>
      </c>
      <c r="F525" s="64">
        <f>IF(D525&lt;=303.4,(D525-'[2]Stages'!$C$66)*'[2]Stages'!$H$67+'[2]Stages'!$E$66,IF(D525&lt;=307.2,(D525-'[2]Stages'!$C$67)*'[2]Stages'!$H$68+'[2]Stages'!$E$67,IF(D525&lt;=311.7,(D525-'[2]Stages'!$C$68)*'[2]Stages'!$H$69+'[2]Stages'!$E$68,IF(D525&lt;=318.1,(D525-'[2]Stages'!$C$69)*'[2]Stages'!$H$70+'[2]Stages'!$E$69,IF(D525&lt;=328.3,(D525-'[2]Stages'!$C$70)*'[2]Stages'!$H$71+'[2]Stages'!$E$70,IF(D525&lt;=345.3,(D525-'[2]Stages'!$C$71)*'[2]Stages'!$H$72+'[2]Stages'!$E$71,IF(D525&lt;=359.2,(D525-'[2]Stages'!$C$72)*'[2]Stages'!$H$73+'[2]Stages'!$E$72)))))))</f>
        <v>355.2506474820144</v>
      </c>
      <c r="G525" s="206" t="s">
        <v>737</v>
      </c>
      <c r="H525" s="206" t="s">
        <v>765</v>
      </c>
      <c r="I525" s="120"/>
      <c r="J525" s="120"/>
      <c r="K525" s="120"/>
      <c r="L525" s="120"/>
      <c r="M525" s="120"/>
      <c r="N525" s="120"/>
      <c r="O525" s="120"/>
      <c r="P525" s="120"/>
      <c r="Q525" s="120" t="s">
        <v>758</v>
      </c>
      <c r="R525" s="120" t="s">
        <v>759</v>
      </c>
      <c r="S525" s="120"/>
      <c r="T525" s="120"/>
      <c r="U525" s="120" t="s">
        <v>760</v>
      </c>
      <c r="V525" s="203"/>
      <c r="W525" s="120" t="s">
        <v>769</v>
      </c>
      <c r="X525" s="120"/>
      <c r="Y525" s="120"/>
      <c r="Z525" s="120"/>
      <c r="AA525" s="120"/>
      <c r="AB525" s="18">
        <v>22.4</v>
      </c>
      <c r="AC525" s="203">
        <v>18.85</v>
      </c>
      <c r="AD525" s="203"/>
      <c r="AE525" s="203">
        <v>18.85</v>
      </c>
      <c r="AF525" s="203"/>
      <c r="AG525" s="203">
        <v>18.85</v>
      </c>
      <c r="AH525" s="146">
        <f t="shared" si="13"/>
        <v>19.050000000000004</v>
      </c>
      <c r="AI525" s="189">
        <f t="shared" si="11"/>
        <v>26.357</v>
      </c>
      <c r="AJ525" s="189">
        <f t="shared" si="12"/>
        <v>32.92699999999999</v>
      </c>
      <c r="AK525" s="120"/>
      <c r="AL525" s="120"/>
      <c r="AM525" s="120" t="s">
        <v>762</v>
      </c>
      <c r="AN525" s="120" t="s">
        <v>243</v>
      </c>
      <c r="AO525" s="203">
        <v>240</v>
      </c>
      <c r="AP525" s="120"/>
      <c r="AQ525" s="203">
        <v>146</v>
      </c>
      <c r="AR525" s="203">
        <v>160</v>
      </c>
      <c r="AS525" s="203">
        <v>2006</v>
      </c>
      <c r="AT525" s="120"/>
      <c r="AU525" s="120"/>
      <c r="AV525" s="120"/>
      <c r="AW525" s="120" t="s">
        <v>763</v>
      </c>
      <c r="AX525" s="181">
        <v>371</v>
      </c>
      <c r="AY525" s="181"/>
      <c r="AZ525" s="182">
        <v>371</v>
      </c>
      <c r="BA525" s="121">
        <f>AVERAGE(AY522:AY529)</f>
        <v>18.84109523809524</v>
      </c>
      <c r="BB525" s="121">
        <f>STDEV(AY522:AY529)</f>
        <v>0.8408133565358595</v>
      </c>
      <c r="BC525" s="208">
        <f>COUNT(AY522:AY529)</f>
        <v>7</v>
      </c>
      <c r="BD525" s="108">
        <f>2*BB525/(BC525)^0.5</f>
        <v>0.6355951544043912</v>
      </c>
      <c r="BR525" s="119"/>
    </row>
    <row r="526" spans="3:52" ht="12" customHeight="1">
      <c r="C526" s="117"/>
      <c r="D526" s="167">
        <v>355.325</v>
      </c>
      <c r="E526" s="103" t="s">
        <v>276</v>
      </c>
      <c r="F526" s="64">
        <f>IF(D526&lt;=303.4,(D526-'[2]Stages'!$C$66)*'[2]Stages'!$H$67+'[2]Stages'!$E$66,IF(D526&lt;=307.2,(D526-'[2]Stages'!$C$67)*'[2]Stages'!$H$68+'[2]Stages'!$E$67,IF(D526&lt;=311.7,(D526-'[2]Stages'!$C$68)*'[2]Stages'!$H$69+'[2]Stages'!$E$68,IF(D526&lt;=318.1,(D526-'[2]Stages'!$C$69)*'[2]Stages'!$H$70+'[2]Stages'!$E$69,IF(D526&lt;=328.3,(D526-'[2]Stages'!$C$70)*'[2]Stages'!$H$71+'[2]Stages'!$E$70,IF(D526&lt;=345.3,(D526-'[2]Stages'!$C$71)*'[2]Stages'!$H$72+'[2]Stages'!$E$71,IF(D526&lt;=359.2,(D526-'[2]Stages'!$C$72)*'[2]Stages'!$H$73+'[2]Stages'!$E$72)))))))</f>
        <v>355.53613309352517</v>
      </c>
      <c r="G526" s="101" t="s">
        <v>737</v>
      </c>
      <c r="Q526" s="117" t="s">
        <v>748</v>
      </c>
      <c r="R526" s="117" t="s">
        <v>754</v>
      </c>
      <c r="V526" s="188"/>
      <c r="W526" s="105" t="s">
        <v>477</v>
      </c>
      <c r="AB526" s="18">
        <v>22.4</v>
      </c>
      <c r="AC526" s="188">
        <v>18.913333333333334</v>
      </c>
      <c r="AE526" s="188">
        <v>18.913333333333334</v>
      </c>
      <c r="AF526" s="188"/>
      <c r="AG526" s="188">
        <v>18.913333333333334</v>
      </c>
      <c r="AH526" s="146">
        <f t="shared" si="13"/>
        <v>19.113333333333337</v>
      </c>
      <c r="AI526" s="189">
        <f t="shared" si="11"/>
        <v>26.0796</v>
      </c>
      <c r="AJ526" s="189">
        <f t="shared" si="12"/>
        <v>32.64959999999999</v>
      </c>
      <c r="AS526" s="100">
        <v>2008</v>
      </c>
      <c r="AW526" s="101" t="s">
        <v>740</v>
      </c>
      <c r="AX526" s="190">
        <v>357.9548532731377</v>
      </c>
      <c r="AY526" s="190">
        <v>19.2</v>
      </c>
      <c r="AZ526" s="118"/>
    </row>
    <row r="527" spans="3:52" ht="12" customHeight="1">
      <c r="C527" s="117"/>
      <c r="D527" s="124">
        <v>355.4</v>
      </c>
      <c r="E527" s="103" t="s">
        <v>276</v>
      </c>
      <c r="F527" s="64">
        <f>IF(D527&lt;=303.4,(D527-'[2]Stages'!$C$66)*'[2]Stages'!$H$67+'[2]Stages'!$E$66,IF(D527&lt;=307.2,(D527-'[2]Stages'!$C$67)*'[2]Stages'!$H$68+'[2]Stages'!$E$67,IF(D527&lt;=311.7,(D527-'[2]Stages'!$C$68)*'[2]Stages'!$H$69+'[2]Stages'!$E$68,IF(D527&lt;=318.1,(D527-'[2]Stages'!$C$69)*'[2]Stages'!$H$70+'[2]Stages'!$E$69,IF(D527&lt;=328.3,(D527-'[2]Stages'!$C$70)*'[2]Stages'!$H$71+'[2]Stages'!$E$70,IF(D527&lt;=345.3,(D527-'[2]Stages'!$C$71)*'[2]Stages'!$H$72+'[2]Stages'!$E$71,IF(D527&lt;=359.2,(D527-'[2]Stages'!$C$72)*'[2]Stages'!$H$73+'[2]Stages'!$E$72)))))))</f>
        <v>355.6020143884892</v>
      </c>
      <c r="G527" s="101" t="s">
        <v>737</v>
      </c>
      <c r="Q527" s="117" t="s">
        <v>207</v>
      </c>
      <c r="R527" s="117" t="s">
        <v>747</v>
      </c>
      <c r="U527" s="101" t="s">
        <v>772</v>
      </c>
      <c r="W527" s="105" t="s">
        <v>477</v>
      </c>
      <c r="AB527" s="18">
        <v>22.4</v>
      </c>
      <c r="AC527" s="194">
        <v>19.56</v>
      </c>
      <c r="AE527" s="194">
        <v>19.56</v>
      </c>
      <c r="AF527" s="194"/>
      <c r="AG527" s="194">
        <v>19.56</v>
      </c>
      <c r="AH527" s="146">
        <f t="shared" si="13"/>
        <v>19.76</v>
      </c>
      <c r="AI527" s="189">
        <f t="shared" si="11"/>
        <v>23.247200000000007</v>
      </c>
      <c r="AJ527" s="189">
        <f t="shared" si="12"/>
        <v>29.8172</v>
      </c>
      <c r="AS527" s="100">
        <v>2008</v>
      </c>
      <c r="AW527" s="101" t="s">
        <v>740</v>
      </c>
      <c r="AX527" s="190">
        <v>357.979797979798</v>
      </c>
      <c r="AY527" s="190">
        <v>18.021</v>
      </c>
      <c r="AZ527" s="118"/>
    </row>
    <row r="528" spans="3:52" ht="12" customHeight="1">
      <c r="C528" s="117"/>
      <c r="D528" s="167">
        <v>355.9375</v>
      </c>
      <c r="E528" s="103" t="s">
        <v>276</v>
      </c>
      <c r="F528" s="64">
        <f>IF(D528&lt;=303.4,(D528-'[2]Stages'!$C$66)*'[2]Stages'!$H$67+'[2]Stages'!$E$66,IF(D528&lt;=307.2,(D528-'[2]Stages'!$C$67)*'[2]Stages'!$H$68+'[2]Stages'!$E$67,IF(D528&lt;=311.7,(D528-'[2]Stages'!$C$68)*'[2]Stages'!$H$69+'[2]Stages'!$E$68,IF(D528&lt;=318.1,(D528-'[2]Stages'!$C$69)*'[2]Stages'!$H$70+'[2]Stages'!$E$69,IF(D528&lt;=328.3,(D528-'[2]Stages'!$C$70)*'[2]Stages'!$H$71+'[2]Stages'!$E$70,IF(D528&lt;=345.3,(D528-'[2]Stages'!$C$71)*'[2]Stages'!$H$72+'[2]Stages'!$E$71,IF(D528&lt;=359.2,(D528-'[2]Stages'!$C$72)*'[2]Stages'!$H$73+'[2]Stages'!$E$72)))))))</f>
        <v>356.0741636690648</v>
      </c>
      <c r="G528" s="101" t="s">
        <v>737</v>
      </c>
      <c r="Q528" s="117" t="s">
        <v>748</v>
      </c>
      <c r="R528" s="117" t="s">
        <v>754</v>
      </c>
      <c r="U528" s="101"/>
      <c r="W528" s="105" t="s">
        <v>477</v>
      </c>
      <c r="AB528" s="18">
        <v>22.4</v>
      </c>
      <c r="AC528" s="188">
        <v>18.575</v>
      </c>
      <c r="AE528" s="188">
        <v>18.575</v>
      </c>
      <c r="AF528" s="188"/>
      <c r="AG528" s="188">
        <v>18.575</v>
      </c>
      <c r="AH528" s="146">
        <f t="shared" si="13"/>
        <v>18.775000000000002</v>
      </c>
      <c r="AI528" s="189">
        <f t="shared" si="11"/>
        <v>27.56150000000001</v>
      </c>
      <c r="AJ528" s="189">
        <f t="shared" si="12"/>
        <v>34.1315</v>
      </c>
      <c r="AS528" s="100">
        <v>2008</v>
      </c>
      <c r="AW528" s="101" t="s">
        <v>740</v>
      </c>
      <c r="AX528" s="190">
        <v>357.9819413092551</v>
      </c>
      <c r="AY528" s="190">
        <v>19.20333333333333</v>
      </c>
      <c r="AZ528" s="118"/>
    </row>
    <row r="529" spans="3:52" ht="12" customHeight="1">
      <c r="C529" s="117"/>
      <c r="D529" s="167">
        <v>356.1208791208791</v>
      </c>
      <c r="E529" s="103" t="s">
        <v>276</v>
      </c>
      <c r="F529" s="64">
        <f>IF(D529&lt;=303.4,(D529-'[2]Stages'!$C$66)*'[2]Stages'!$H$67+'[2]Stages'!$E$66,IF(D529&lt;=307.2,(D529-'[2]Stages'!$C$67)*'[2]Stages'!$H$68+'[2]Stages'!$E$67,IF(D529&lt;=311.7,(D529-'[2]Stages'!$C$68)*'[2]Stages'!$H$69+'[2]Stages'!$E$68,IF(D529&lt;=318.1,(D529-'[2]Stages'!$C$69)*'[2]Stages'!$H$70+'[2]Stages'!$E$69,IF(D529&lt;=328.3,(D529-'[2]Stages'!$C$70)*'[2]Stages'!$H$71+'[2]Stages'!$E$70,IF(D529&lt;=345.3,(D529-'[2]Stages'!$C$71)*'[2]Stages'!$H$72+'[2]Stages'!$E$71,IF(D529&lt;=359.2,(D529-'[2]Stages'!$C$72)*'[2]Stages'!$H$73+'[2]Stages'!$E$72)))))))</f>
        <v>356.2352470551032</v>
      </c>
      <c r="G529" s="101" t="s">
        <v>737</v>
      </c>
      <c r="Q529" s="117" t="s">
        <v>748</v>
      </c>
      <c r="R529" s="117" t="s">
        <v>755</v>
      </c>
      <c r="U529" s="101"/>
      <c r="W529" s="105" t="s">
        <v>477</v>
      </c>
      <c r="AB529" s="18">
        <v>22.4</v>
      </c>
      <c r="AC529" s="188">
        <v>17.713333333333335</v>
      </c>
      <c r="AE529" s="188">
        <v>17.713333333333335</v>
      </c>
      <c r="AF529" s="188"/>
      <c r="AG529" s="188">
        <v>17.713333333333335</v>
      </c>
      <c r="AH529" s="146">
        <f t="shared" si="13"/>
        <v>17.913333333333338</v>
      </c>
      <c r="AI529" s="189">
        <f t="shared" si="11"/>
        <v>31.3356</v>
      </c>
      <c r="AJ529" s="189">
        <f t="shared" si="12"/>
        <v>37.90559999999999</v>
      </c>
      <c r="AS529" s="100">
        <v>2008</v>
      </c>
      <c r="AW529" s="101" t="s">
        <v>740</v>
      </c>
      <c r="AX529" s="199">
        <v>358</v>
      </c>
      <c r="AY529" s="200">
        <v>18.43</v>
      </c>
      <c r="AZ529" s="201"/>
    </row>
    <row r="530" spans="3:52" ht="12" customHeight="1">
      <c r="C530" s="117"/>
      <c r="D530" s="124">
        <v>356.3</v>
      </c>
      <c r="E530" s="103" t="s">
        <v>276</v>
      </c>
      <c r="F530" s="64">
        <f>IF(D530&lt;=303.4,(D530-'[2]Stages'!$C$66)*'[2]Stages'!$H$67+'[2]Stages'!$E$66,IF(D530&lt;=307.2,(D530-'[2]Stages'!$C$67)*'[2]Stages'!$H$68+'[2]Stages'!$E$67,IF(D530&lt;=311.7,(D530-'[2]Stages'!$C$68)*'[2]Stages'!$H$69+'[2]Stages'!$E$68,IF(D530&lt;=318.1,(D530-'[2]Stages'!$C$69)*'[2]Stages'!$H$70+'[2]Stages'!$E$69,IF(D530&lt;=328.3,(D530-'[2]Stages'!$C$70)*'[2]Stages'!$H$71+'[2]Stages'!$E$70,IF(D530&lt;=345.3,(D530-'[2]Stages'!$C$71)*'[2]Stages'!$H$72+'[2]Stages'!$E$71,IF(D530&lt;=359.2,(D530-'[2]Stages'!$C$72)*'[2]Stages'!$H$73+'[2]Stages'!$E$72)))))))</f>
        <v>356.3925899280576</v>
      </c>
      <c r="G530" s="101" t="s">
        <v>737</v>
      </c>
      <c r="Q530" s="117" t="s">
        <v>207</v>
      </c>
      <c r="R530" s="117" t="s">
        <v>747</v>
      </c>
      <c r="U530" s="101" t="s">
        <v>772</v>
      </c>
      <c r="W530" s="105" t="s">
        <v>477</v>
      </c>
      <c r="AB530" s="18">
        <v>22.4</v>
      </c>
      <c r="AC530" s="194">
        <v>19.526666666666667</v>
      </c>
      <c r="AE530" s="194">
        <v>19.526666666666667</v>
      </c>
      <c r="AF530" s="194"/>
      <c r="AG530" s="194">
        <v>19.526666666666667</v>
      </c>
      <c r="AH530" s="146">
        <f t="shared" si="13"/>
        <v>19.72666666666667</v>
      </c>
      <c r="AI530" s="189">
        <f t="shared" si="11"/>
        <v>23.393199999999993</v>
      </c>
      <c r="AJ530" s="189">
        <f t="shared" si="12"/>
        <v>29.9632</v>
      </c>
      <c r="AS530" s="100">
        <v>2008</v>
      </c>
      <c r="AW530" s="101" t="s">
        <v>740</v>
      </c>
      <c r="AX530" s="190">
        <v>358.0090293453725</v>
      </c>
      <c r="AY530" s="190">
        <v>18.59333333333333</v>
      </c>
      <c r="AZ530" s="118"/>
    </row>
    <row r="531" spans="3:67" ht="12" customHeight="1">
      <c r="C531" s="117"/>
      <c r="D531" s="124">
        <v>356.5</v>
      </c>
      <c r="E531" s="103" t="s">
        <v>276</v>
      </c>
      <c r="F531" s="64">
        <f>IF(D531&lt;=303.4,(D531-'[2]Stages'!$C$66)*'[2]Stages'!$H$67+'[2]Stages'!$E$66,IF(D531&lt;=307.2,(D531-'[2]Stages'!$C$67)*'[2]Stages'!$H$68+'[2]Stages'!$E$67,IF(D531&lt;=311.7,(D531-'[2]Stages'!$C$68)*'[2]Stages'!$H$69+'[2]Stages'!$E$68,IF(D531&lt;=318.1,(D531-'[2]Stages'!$C$69)*'[2]Stages'!$H$70+'[2]Stages'!$E$69,IF(D531&lt;=328.3,(D531-'[2]Stages'!$C$70)*'[2]Stages'!$H$71+'[2]Stages'!$E$70,IF(D531&lt;=345.3,(D531-'[2]Stages'!$C$71)*'[2]Stages'!$H$72+'[2]Stages'!$E$71,IF(D531&lt;=359.2,(D531-'[2]Stages'!$C$72)*'[2]Stages'!$H$73+'[2]Stages'!$E$72)))))))</f>
        <v>356.56827338129494</v>
      </c>
      <c r="G531" s="101" t="s">
        <v>737</v>
      </c>
      <c r="Q531" s="117" t="s">
        <v>207</v>
      </c>
      <c r="R531" s="117" t="s">
        <v>747</v>
      </c>
      <c r="U531" s="101" t="s">
        <v>772</v>
      </c>
      <c r="W531" s="105" t="s">
        <v>477</v>
      </c>
      <c r="AB531" s="18">
        <v>22.4</v>
      </c>
      <c r="AC531" s="194">
        <v>19.543333333333333</v>
      </c>
      <c r="AE531" s="194">
        <v>19.543333333333333</v>
      </c>
      <c r="AF531" s="194"/>
      <c r="AG531" s="194">
        <v>19.543333333333333</v>
      </c>
      <c r="AH531" s="146">
        <f t="shared" si="13"/>
        <v>19.743333333333336</v>
      </c>
      <c r="AI531" s="189">
        <f t="shared" si="11"/>
        <v>23.3202</v>
      </c>
      <c r="AJ531" s="189">
        <f t="shared" si="12"/>
        <v>29.890200000000007</v>
      </c>
      <c r="AS531" s="100">
        <v>2008</v>
      </c>
      <c r="AW531" s="101" t="s">
        <v>740</v>
      </c>
      <c r="AX531" s="190">
        <v>358.0270880361174</v>
      </c>
      <c r="AY531" s="190">
        <v>19.2325</v>
      </c>
      <c r="AZ531" s="118"/>
      <c r="BK531" s="209"/>
      <c r="BL531" s="210"/>
      <c r="BM531" s="210"/>
      <c r="BN531" s="210"/>
      <c r="BO531" s="210"/>
    </row>
    <row r="532" spans="3:67" ht="12" customHeight="1">
      <c r="C532" s="117"/>
      <c r="D532" s="167">
        <v>356.5824175824176</v>
      </c>
      <c r="E532" s="103" t="s">
        <v>276</v>
      </c>
      <c r="F532" s="64">
        <f>IF(D532&lt;=303.4,(D532-'[2]Stages'!$C$66)*'[2]Stages'!$H$67+'[2]Stages'!$E$66,IF(D532&lt;=307.2,(D532-'[2]Stages'!$C$67)*'[2]Stages'!$H$68+'[2]Stages'!$E$67,IF(D532&lt;=311.7,(D532-'[2]Stages'!$C$68)*'[2]Stages'!$H$69+'[2]Stages'!$E$68,IF(D532&lt;=318.1,(D532-'[2]Stages'!$C$69)*'[2]Stages'!$H$70+'[2]Stages'!$E$69,IF(D532&lt;=328.3,(D532-'[2]Stages'!$C$70)*'[2]Stages'!$H$71+'[2]Stages'!$E$70,IF(D532&lt;=345.3,(D532-'[2]Stages'!$C$71)*'[2]Stages'!$H$72+'[2]Stages'!$E$71,IF(D532&lt;=359.2,(D532-'[2]Stages'!$C$72)*'[2]Stages'!$H$73+'[2]Stages'!$E$72)))))))</f>
        <v>356.64067040872794</v>
      </c>
      <c r="G532" s="101" t="s">
        <v>737</v>
      </c>
      <c r="Q532" s="117" t="s">
        <v>748</v>
      </c>
      <c r="R532" s="117" t="s">
        <v>755</v>
      </c>
      <c r="U532" s="101"/>
      <c r="W532" s="105" t="s">
        <v>477</v>
      </c>
      <c r="AB532" s="18">
        <v>22.4</v>
      </c>
      <c r="AC532" s="188">
        <v>18.656666666666663</v>
      </c>
      <c r="AE532" s="188">
        <v>18.656666666666663</v>
      </c>
      <c r="AF532" s="188"/>
      <c r="AG532" s="188">
        <v>18.656666666666663</v>
      </c>
      <c r="AH532" s="146">
        <f t="shared" si="13"/>
        <v>18.856666666666666</v>
      </c>
      <c r="AI532" s="189">
        <f t="shared" si="11"/>
        <v>27.203800000000015</v>
      </c>
      <c r="AJ532" s="189">
        <f t="shared" si="12"/>
        <v>33.77380000000002</v>
      </c>
      <c r="AS532" s="100">
        <v>2008</v>
      </c>
      <c r="AW532" s="101" t="s">
        <v>740</v>
      </c>
      <c r="AX532" s="190">
        <v>358.0451467268623</v>
      </c>
      <c r="AY532" s="190">
        <v>19.346666666666668</v>
      </c>
      <c r="AZ532" s="118"/>
      <c r="BK532" s="209"/>
      <c r="BL532" s="210"/>
      <c r="BM532" s="210"/>
      <c r="BN532" s="210"/>
      <c r="BO532" s="210"/>
    </row>
    <row r="533" spans="3:67" ht="12" customHeight="1">
      <c r="C533" s="117"/>
      <c r="D533" s="124">
        <v>356.6</v>
      </c>
      <c r="E533" s="103" t="s">
        <v>276</v>
      </c>
      <c r="F533" s="64">
        <f>IF(D533&lt;=303.4,(D533-'[2]Stages'!$C$66)*'[2]Stages'!$H$67+'[2]Stages'!$E$66,IF(D533&lt;=307.2,(D533-'[2]Stages'!$C$67)*'[2]Stages'!$H$68+'[2]Stages'!$E$67,IF(D533&lt;=311.7,(D533-'[2]Stages'!$C$68)*'[2]Stages'!$H$69+'[2]Stages'!$E$68,IF(D533&lt;=318.1,(D533-'[2]Stages'!$C$69)*'[2]Stages'!$H$70+'[2]Stages'!$E$69,IF(D533&lt;=328.3,(D533-'[2]Stages'!$C$70)*'[2]Stages'!$H$71+'[2]Stages'!$E$70,IF(D533&lt;=345.3,(D533-'[2]Stages'!$C$71)*'[2]Stages'!$H$72+'[2]Stages'!$E$71,IF(D533&lt;=359.2,(D533-'[2]Stages'!$C$72)*'[2]Stages'!$H$73+'[2]Stages'!$E$72)))))))</f>
        <v>356.6561151079137</v>
      </c>
      <c r="G533" s="101" t="s">
        <v>737</v>
      </c>
      <c r="Q533" s="117" t="s">
        <v>207</v>
      </c>
      <c r="R533" s="117" t="s">
        <v>747</v>
      </c>
      <c r="U533" s="101" t="s">
        <v>772</v>
      </c>
      <c r="W533" s="105" t="s">
        <v>477</v>
      </c>
      <c r="AB533" s="18">
        <v>22.4</v>
      </c>
      <c r="AC533" s="194">
        <v>19.7</v>
      </c>
      <c r="AE533" s="194">
        <v>19.7</v>
      </c>
      <c r="AF533" s="194"/>
      <c r="AG533" s="194">
        <v>19.7</v>
      </c>
      <c r="AH533" s="146">
        <f t="shared" si="13"/>
        <v>19.900000000000002</v>
      </c>
      <c r="AI533" s="189">
        <f t="shared" si="11"/>
        <v>22.634</v>
      </c>
      <c r="AJ533" s="189">
        <f t="shared" si="12"/>
        <v>29.204000000000008</v>
      </c>
      <c r="AS533" s="100">
        <v>2008</v>
      </c>
      <c r="AW533" s="101" t="s">
        <v>740</v>
      </c>
      <c r="AX533" s="190">
        <v>358.0541760722348</v>
      </c>
      <c r="AY533" s="190">
        <v>19.333333333333336</v>
      </c>
      <c r="AZ533" s="118"/>
      <c r="BK533" s="209"/>
      <c r="BL533" s="210"/>
      <c r="BM533" s="210"/>
      <c r="BN533" s="210"/>
      <c r="BO533" s="210"/>
    </row>
    <row r="534" spans="3:67" ht="12" customHeight="1">
      <c r="C534" s="117"/>
      <c r="D534" s="124">
        <v>356.63291139240505</v>
      </c>
      <c r="E534" s="103" t="s">
        <v>276</v>
      </c>
      <c r="F534" s="64">
        <f>IF(D534&lt;=303.4,(D534-'[2]Stages'!$C$66)*'[2]Stages'!$H$67+'[2]Stages'!$E$66,IF(D534&lt;=307.2,(D534-'[2]Stages'!$C$67)*'[2]Stages'!$H$68+'[2]Stages'!$E$67,IF(D534&lt;=311.7,(D534-'[2]Stages'!$C$68)*'[2]Stages'!$H$69+'[2]Stages'!$E$68,IF(D534&lt;=318.1,(D534-'[2]Stages'!$C$69)*'[2]Stages'!$H$70+'[2]Stages'!$E$69,IF(D534&lt;=328.3,(D534-'[2]Stages'!$C$70)*'[2]Stages'!$H$71+'[2]Stages'!$E$70,IF(D534&lt;=345.3,(D534-'[2]Stages'!$C$71)*'[2]Stages'!$H$72+'[2]Stages'!$E$71,IF(D534&lt;=359.2,(D534-'[2]Stages'!$C$72)*'[2]Stages'!$H$73+'[2]Stages'!$E$72)))))))</f>
        <v>356.68502504325653</v>
      </c>
      <c r="G534" s="101" t="s">
        <v>737</v>
      </c>
      <c r="Q534" s="117" t="s">
        <v>748</v>
      </c>
      <c r="R534" s="117" t="s">
        <v>754</v>
      </c>
      <c r="U534" s="101"/>
      <c r="W534" s="105" t="s">
        <v>477</v>
      </c>
      <c r="AB534" s="18">
        <v>22.4</v>
      </c>
      <c r="AC534" s="188">
        <v>18.573333333333334</v>
      </c>
      <c r="AE534" s="188">
        <v>18.573333333333334</v>
      </c>
      <c r="AF534" s="188"/>
      <c r="AG534" s="188">
        <v>18.573333333333334</v>
      </c>
      <c r="AH534" s="146">
        <f t="shared" si="13"/>
        <v>18.773333333333337</v>
      </c>
      <c r="AI534" s="189">
        <f aca="true" t="shared" si="14" ref="AI534:AI596">113.3-4.38*(AE534-(-1))</f>
        <v>27.568799999999996</v>
      </c>
      <c r="AJ534" s="189">
        <f aca="true" t="shared" si="15" ref="AJ534:AJ596">113.3-4.38*(AE534-1.5-(-1))</f>
        <v>34.13879999999999</v>
      </c>
      <c r="AS534" s="100">
        <v>2008</v>
      </c>
      <c r="AW534" s="101" t="s">
        <v>740</v>
      </c>
      <c r="AX534" s="190">
        <v>358.06666666666666</v>
      </c>
      <c r="AY534" s="190">
        <v>19.493333333333332</v>
      </c>
      <c r="AZ534" s="118"/>
      <c r="BK534" s="209"/>
      <c r="BL534" s="210"/>
      <c r="BM534" s="210"/>
      <c r="BN534" s="210"/>
      <c r="BO534" s="210"/>
    </row>
    <row r="535" spans="3:67" ht="12" customHeight="1">
      <c r="C535" s="117"/>
      <c r="D535" s="167">
        <v>356.8791208791209</v>
      </c>
      <c r="E535" s="103" t="s">
        <v>276</v>
      </c>
      <c r="F535" s="64">
        <f>IF(D535&lt;=303.4,(D535-'[2]Stages'!$C$66)*'[2]Stages'!$H$67+'[2]Stages'!$E$66,IF(D535&lt;=307.2,(D535-'[2]Stages'!$C$67)*'[2]Stages'!$H$68+'[2]Stages'!$E$67,IF(D535&lt;=311.7,(D535-'[2]Stages'!$C$68)*'[2]Stages'!$H$69+'[2]Stages'!$E$68,IF(D535&lt;=318.1,(D535-'[2]Stages'!$C$69)*'[2]Stages'!$H$70+'[2]Stages'!$E$69,IF(D535&lt;=328.3,(D535-'[2]Stages'!$C$70)*'[2]Stages'!$H$71+'[2]Stages'!$E$70,IF(D535&lt;=345.3,(D535-'[2]Stages'!$C$71)*'[2]Stages'!$H$72+'[2]Stages'!$E$71,IF(D535&lt;=359.2,(D535-'[2]Stages'!$C$72)*'[2]Stages'!$H$73+'[2]Stages'!$E$72)))))))</f>
        <v>356.90129970748677</v>
      </c>
      <c r="G535" s="101" t="s">
        <v>737</v>
      </c>
      <c r="Q535" s="117" t="s">
        <v>748</v>
      </c>
      <c r="R535" s="117" t="s">
        <v>755</v>
      </c>
      <c r="U535" s="101"/>
      <c r="W535" s="105" t="s">
        <v>477</v>
      </c>
      <c r="AB535" s="18">
        <v>22.4</v>
      </c>
      <c r="AC535" s="188">
        <v>17.873666666666665</v>
      </c>
      <c r="AE535" s="188">
        <v>17.873666666666665</v>
      </c>
      <c r="AF535" s="188"/>
      <c r="AG535" s="188">
        <v>17.873666666666665</v>
      </c>
      <c r="AH535" s="146">
        <f aca="true" t="shared" si="16" ref="AH535:AH598">AG535+(22.6-AB535)</f>
        <v>18.073666666666668</v>
      </c>
      <c r="AI535" s="189">
        <f t="shared" si="14"/>
        <v>30.633340000000004</v>
      </c>
      <c r="AJ535" s="189">
        <f t="shared" si="15"/>
        <v>37.20334000000001</v>
      </c>
      <c r="AS535" s="100">
        <v>2008</v>
      </c>
      <c r="AW535" s="101" t="s">
        <v>740</v>
      </c>
      <c r="AX535" s="190">
        <v>358.1275</v>
      </c>
      <c r="AY535" s="190">
        <v>19.13</v>
      </c>
      <c r="AZ535" s="118"/>
      <c r="BK535" s="209"/>
      <c r="BL535" s="210"/>
      <c r="BM535" s="210"/>
      <c r="BN535" s="210"/>
      <c r="BO535" s="210"/>
    </row>
    <row r="536" spans="3:69" ht="12" customHeight="1">
      <c r="C536" s="117"/>
      <c r="D536" s="124">
        <v>356.9</v>
      </c>
      <c r="E536" s="103" t="s">
        <v>276</v>
      </c>
      <c r="F536" s="64">
        <f>IF(D536&lt;=303.4,(D536-'[2]Stages'!$C$66)*'[2]Stages'!$H$67+'[2]Stages'!$E$66,IF(D536&lt;=307.2,(D536-'[2]Stages'!$C$67)*'[2]Stages'!$H$68+'[2]Stages'!$E$67,IF(D536&lt;=311.7,(D536-'[2]Stages'!$C$68)*'[2]Stages'!$H$69+'[2]Stages'!$E$68,IF(D536&lt;=318.1,(D536-'[2]Stages'!$C$69)*'[2]Stages'!$H$70+'[2]Stages'!$E$69,IF(D536&lt;=328.3,(D536-'[2]Stages'!$C$70)*'[2]Stages'!$H$71+'[2]Stages'!$E$70,IF(D536&lt;=345.3,(D536-'[2]Stages'!$C$71)*'[2]Stages'!$H$72+'[2]Stages'!$E$71,IF(D536&lt;=359.2,(D536-'[2]Stages'!$C$72)*'[2]Stages'!$H$73+'[2]Stages'!$E$72)))))))</f>
        <v>356.91964028776977</v>
      </c>
      <c r="G536" s="101" t="s">
        <v>737</v>
      </c>
      <c r="Q536" s="117" t="s">
        <v>207</v>
      </c>
      <c r="R536" s="117" t="s">
        <v>747</v>
      </c>
      <c r="U536" s="101" t="s">
        <v>772</v>
      </c>
      <c r="V536" s="120"/>
      <c r="W536" s="105" t="s">
        <v>477</v>
      </c>
      <c r="AB536" s="18">
        <v>22.4</v>
      </c>
      <c r="AC536" s="194">
        <v>20.066666666666666</v>
      </c>
      <c r="AE536" s="194">
        <v>20.066666666666666</v>
      </c>
      <c r="AF536" s="194"/>
      <c r="AG536" s="194">
        <v>20.066666666666666</v>
      </c>
      <c r="AH536" s="146">
        <f t="shared" si="16"/>
        <v>20.26666666666667</v>
      </c>
      <c r="AI536" s="189">
        <f t="shared" si="14"/>
        <v>21.028000000000006</v>
      </c>
      <c r="AJ536" s="189">
        <f t="shared" si="15"/>
        <v>27.598</v>
      </c>
      <c r="AS536" s="100">
        <v>2008</v>
      </c>
      <c r="AW536" s="101" t="s">
        <v>740</v>
      </c>
      <c r="AX536" s="190">
        <v>358.1805869074492</v>
      </c>
      <c r="AY536" s="190">
        <v>20.44</v>
      </c>
      <c r="AZ536" s="118"/>
      <c r="BK536" s="209"/>
      <c r="BL536" s="210"/>
      <c r="BM536" s="210"/>
      <c r="BN536" s="210"/>
      <c r="BO536" s="210"/>
      <c r="BP536" s="120"/>
      <c r="BQ536" s="120"/>
    </row>
    <row r="537" spans="3:69" ht="12" customHeight="1">
      <c r="C537" s="117"/>
      <c r="D537" s="124">
        <v>357.0886075949367</v>
      </c>
      <c r="E537" s="103" t="s">
        <v>276</v>
      </c>
      <c r="F537" s="64">
        <f>IF(D537&lt;=303.4,(D537-'[2]Stages'!$C$66)*'[2]Stages'!$H$67+'[2]Stages'!$E$66,IF(D537&lt;=307.2,(D537-'[2]Stages'!$C$67)*'[2]Stages'!$H$68+'[2]Stages'!$E$67,IF(D537&lt;=311.7,(D537-'[2]Stages'!$C$68)*'[2]Stages'!$H$69+'[2]Stages'!$E$68,IF(D537&lt;=318.1,(D537-'[2]Stages'!$C$69)*'[2]Stages'!$H$70+'[2]Stages'!$E$69,IF(D537&lt;=328.3,(D537-'[2]Stages'!$C$70)*'[2]Stages'!$H$71+'[2]Stages'!$E$70,IF(D537&lt;=345.3,(D537-'[2]Stages'!$C$71)*'[2]Stages'!$H$72+'[2]Stages'!$E$71,IF(D537&lt;=359.2,(D537-'[2]Stages'!$C$72)*'[2]Stages'!$H$73+'[2]Stages'!$E$72)))))))</f>
        <v>357.0853164556962</v>
      </c>
      <c r="G537" s="101" t="s">
        <v>737</v>
      </c>
      <c r="Q537" s="117" t="s">
        <v>748</v>
      </c>
      <c r="R537" s="117" t="s">
        <v>754</v>
      </c>
      <c r="U537" s="101"/>
      <c r="V537" s="120"/>
      <c r="W537" s="105" t="s">
        <v>477</v>
      </c>
      <c r="AB537" s="18">
        <v>22.4</v>
      </c>
      <c r="AC537" s="188">
        <v>18.883333333333333</v>
      </c>
      <c r="AE537" s="188">
        <v>18.883333333333333</v>
      </c>
      <c r="AF537" s="188"/>
      <c r="AG537" s="188">
        <v>18.883333333333333</v>
      </c>
      <c r="AH537" s="146">
        <f t="shared" si="16"/>
        <v>19.083333333333336</v>
      </c>
      <c r="AI537" s="189">
        <f t="shared" si="14"/>
        <v>26.211</v>
      </c>
      <c r="AJ537" s="189">
        <f t="shared" si="15"/>
        <v>32.781000000000006</v>
      </c>
      <c r="AS537" s="100">
        <v>2008</v>
      </c>
      <c r="AW537" s="101" t="s">
        <v>740</v>
      </c>
      <c r="AX537" s="190">
        <v>358.2255769230769</v>
      </c>
      <c r="AY537" s="190">
        <v>18.66</v>
      </c>
      <c r="AZ537" s="118"/>
      <c r="BK537" s="209"/>
      <c r="BL537" s="210"/>
      <c r="BM537" s="210"/>
      <c r="BN537" s="210"/>
      <c r="BO537" s="210"/>
      <c r="BP537" s="120"/>
      <c r="BQ537" s="120"/>
    </row>
    <row r="538" spans="3:69" ht="12" customHeight="1">
      <c r="C538" s="117"/>
      <c r="D538" s="167">
        <v>357.24175824175825</v>
      </c>
      <c r="E538" s="103" t="s">
        <v>276</v>
      </c>
      <c r="F538" s="64">
        <f>IF(D538&lt;=303.4,(D538-'[2]Stages'!$C$66)*'[2]Stages'!$H$67+'[2]Stages'!$E$66,IF(D538&lt;=307.2,(D538-'[2]Stages'!$C$67)*'[2]Stages'!$H$68+'[2]Stages'!$E$67,IF(D538&lt;=311.7,(D538-'[2]Stages'!$C$68)*'[2]Stages'!$H$69+'[2]Stages'!$E$68,IF(D538&lt;=318.1,(D538-'[2]Stages'!$C$69)*'[2]Stages'!$H$70+'[2]Stages'!$E$69,IF(D538&lt;=328.3,(D538-'[2]Stages'!$C$70)*'[2]Stages'!$H$71+'[2]Stages'!$E$70,IF(D538&lt;=345.3,(D538-'[2]Stages'!$C$71)*'[2]Stages'!$H$72+'[2]Stages'!$E$71,IF(D538&lt;=359.2,(D538-'[2]Stages'!$C$72)*'[2]Stages'!$H$73+'[2]Stages'!$E$72)))))))</f>
        <v>357.219846628192</v>
      </c>
      <c r="G538" s="101" t="s">
        <v>737</v>
      </c>
      <c r="Q538" s="117" t="s">
        <v>748</v>
      </c>
      <c r="R538" s="117" t="s">
        <v>755</v>
      </c>
      <c r="U538" s="101"/>
      <c r="V538" s="120"/>
      <c r="W538" s="105" t="s">
        <v>477</v>
      </c>
      <c r="AB538" s="18">
        <v>22.4</v>
      </c>
      <c r="AC538" s="188">
        <v>17.113333333333333</v>
      </c>
      <c r="AE538" s="188">
        <v>17.113333333333333</v>
      </c>
      <c r="AF538" s="188"/>
      <c r="AG538" s="188">
        <v>17.113333333333333</v>
      </c>
      <c r="AH538" s="146">
        <f t="shared" si="16"/>
        <v>17.313333333333336</v>
      </c>
      <c r="AI538" s="189">
        <f t="shared" si="14"/>
        <v>33.9636</v>
      </c>
      <c r="AJ538" s="189">
        <f t="shared" si="15"/>
        <v>40.53359999999999</v>
      </c>
      <c r="AS538" s="100">
        <v>2008</v>
      </c>
      <c r="AW538" s="101" t="s">
        <v>740</v>
      </c>
      <c r="AX538" s="190">
        <v>358.26185101580137</v>
      </c>
      <c r="AY538" s="190">
        <v>19.176666666666666</v>
      </c>
      <c r="AZ538" s="118"/>
      <c r="BK538" s="209"/>
      <c r="BL538" s="210"/>
      <c r="BM538" s="210"/>
      <c r="BN538" s="210"/>
      <c r="BO538" s="210"/>
      <c r="BP538" s="120"/>
      <c r="BQ538" s="120"/>
    </row>
    <row r="539" spans="3:69" ht="12" customHeight="1">
      <c r="C539" s="117"/>
      <c r="D539" s="124">
        <v>357.3</v>
      </c>
      <c r="E539" s="103" t="s">
        <v>276</v>
      </c>
      <c r="F539" s="64">
        <f>IF(D539&lt;=303.4,(D539-'[2]Stages'!$C$66)*'[2]Stages'!$H$67+'[2]Stages'!$E$66,IF(D539&lt;=307.2,(D539-'[2]Stages'!$C$67)*'[2]Stages'!$H$68+'[2]Stages'!$E$67,IF(D539&lt;=311.7,(D539-'[2]Stages'!$C$68)*'[2]Stages'!$H$69+'[2]Stages'!$E$68,IF(D539&lt;=318.1,(D539-'[2]Stages'!$C$69)*'[2]Stages'!$H$70+'[2]Stages'!$E$69,IF(D539&lt;=328.3,(D539-'[2]Stages'!$C$70)*'[2]Stages'!$H$71+'[2]Stages'!$E$70,IF(D539&lt;=345.3,(D539-'[2]Stages'!$C$71)*'[2]Stages'!$H$72+'[2]Stages'!$E$71,IF(D539&lt;=359.2,(D539-'[2]Stages'!$C$72)*'[2]Stages'!$H$73+'[2]Stages'!$E$72)))))))</f>
        <v>357.27100719424465</v>
      </c>
      <c r="G539" s="101" t="s">
        <v>737</v>
      </c>
      <c r="Q539" s="117" t="s">
        <v>207</v>
      </c>
      <c r="R539" s="117" t="s">
        <v>747</v>
      </c>
      <c r="U539" s="101" t="s">
        <v>772</v>
      </c>
      <c r="V539" s="120"/>
      <c r="W539" s="105" t="s">
        <v>477</v>
      </c>
      <c r="AB539" s="18">
        <v>22.4</v>
      </c>
      <c r="AC539" s="194">
        <v>19.67</v>
      </c>
      <c r="AE539" s="194">
        <v>19.67</v>
      </c>
      <c r="AF539" s="194"/>
      <c r="AG539" s="194">
        <v>19.67</v>
      </c>
      <c r="AH539" s="146">
        <f t="shared" si="16"/>
        <v>19.870000000000005</v>
      </c>
      <c r="AI539" s="189">
        <f t="shared" si="14"/>
        <v>22.765399999999985</v>
      </c>
      <c r="AJ539" s="189">
        <f t="shared" si="15"/>
        <v>29.335399999999993</v>
      </c>
      <c r="AS539" s="100">
        <v>2008</v>
      </c>
      <c r="AW539" s="101" t="s">
        <v>740</v>
      </c>
      <c r="AX539" s="193">
        <v>358.2637362637363</v>
      </c>
      <c r="AY539" s="195">
        <v>16.656666666666666</v>
      </c>
      <c r="AZ539" s="196"/>
      <c r="BK539" s="209"/>
      <c r="BL539" s="210"/>
      <c r="BM539" s="210"/>
      <c r="BN539" s="210"/>
      <c r="BO539" s="210"/>
      <c r="BP539" s="120"/>
      <c r="BQ539" s="120"/>
    </row>
    <row r="540" spans="3:69" ht="12" customHeight="1">
      <c r="C540" s="117"/>
      <c r="D540" s="124">
        <v>357.5</v>
      </c>
      <c r="E540" s="103" t="s">
        <v>276</v>
      </c>
      <c r="F540" s="64">
        <f>IF(D540&lt;=303.4,(D540-'[2]Stages'!$C$66)*'[2]Stages'!$H$67+'[2]Stages'!$E$66,IF(D540&lt;=307.2,(D540-'[2]Stages'!$C$67)*'[2]Stages'!$H$68+'[2]Stages'!$E$67,IF(D540&lt;=311.7,(D540-'[2]Stages'!$C$68)*'[2]Stages'!$H$69+'[2]Stages'!$E$68,IF(D540&lt;=318.1,(D540-'[2]Stages'!$C$69)*'[2]Stages'!$H$70+'[2]Stages'!$E$69,IF(D540&lt;=328.3,(D540-'[2]Stages'!$C$70)*'[2]Stages'!$H$71+'[2]Stages'!$E$70,IF(D540&lt;=345.3,(D540-'[2]Stages'!$C$71)*'[2]Stages'!$H$72+'[2]Stages'!$E$71,IF(D540&lt;=359.2,(D540-'[2]Stages'!$C$72)*'[2]Stages'!$H$73+'[2]Stages'!$E$72)))))))</f>
        <v>357.446690647482</v>
      </c>
      <c r="G540" s="101" t="s">
        <v>737</v>
      </c>
      <c r="Q540" s="117" t="s">
        <v>741</v>
      </c>
      <c r="R540" s="117" t="s">
        <v>746</v>
      </c>
      <c r="U540" s="101"/>
      <c r="V540" s="120"/>
      <c r="W540" s="105" t="s">
        <v>477</v>
      </c>
      <c r="AB540" s="18">
        <v>22.4</v>
      </c>
      <c r="AC540" s="198">
        <v>18.72333333333333</v>
      </c>
      <c r="AE540" s="198">
        <v>18.72333333333333</v>
      </c>
      <c r="AF540" s="198"/>
      <c r="AG540" s="198">
        <v>18.72333333333333</v>
      </c>
      <c r="AH540" s="146">
        <f t="shared" si="16"/>
        <v>18.923333333333332</v>
      </c>
      <c r="AI540" s="189">
        <f t="shared" si="14"/>
        <v>26.911800000000014</v>
      </c>
      <c r="AJ540" s="189">
        <f t="shared" si="15"/>
        <v>33.48180000000002</v>
      </c>
      <c r="AS540" s="100">
        <v>2008</v>
      </c>
      <c r="AW540" s="101" t="s">
        <v>740</v>
      </c>
      <c r="AX540" s="190">
        <v>358.2666666666667</v>
      </c>
      <c r="AY540" s="190">
        <v>19.32</v>
      </c>
      <c r="AZ540" s="118"/>
      <c r="BK540" s="209"/>
      <c r="BL540" s="210"/>
      <c r="BM540" s="210"/>
      <c r="BN540" s="210"/>
      <c r="BO540" s="210"/>
      <c r="BP540" s="120"/>
      <c r="BQ540" s="120"/>
    </row>
    <row r="541" spans="3:69" ht="12" customHeight="1">
      <c r="C541" s="117"/>
      <c r="D541" s="124">
        <v>357.59898734177216</v>
      </c>
      <c r="E541" s="103" t="s">
        <v>276</v>
      </c>
      <c r="F541" s="64">
        <f>IF(D541&lt;=303.4,(D541-'[2]Stages'!$C$66)*'[2]Stages'!$H$67+'[2]Stages'!$E$66,IF(D541&lt;=307.2,(D541-'[2]Stages'!$C$67)*'[2]Stages'!$H$68+'[2]Stages'!$E$67,IF(D541&lt;=311.7,(D541-'[2]Stages'!$C$68)*'[2]Stages'!$H$69+'[2]Stages'!$E$68,IF(D541&lt;=318.1,(D541-'[2]Stages'!$C$69)*'[2]Stages'!$H$70+'[2]Stages'!$E$69,IF(D541&lt;=328.3,(D541-'[2]Stages'!$C$70)*'[2]Stages'!$H$71+'[2]Stages'!$E$70,IF(D541&lt;=345.3,(D541-'[2]Stages'!$C$71)*'[2]Stages'!$H$72+'[2]Stages'!$E$71,IF(D541&lt;=359.2,(D541-'[2]Stages'!$C$72)*'[2]Stages'!$H$73+'[2]Stages'!$E$72)))))))</f>
        <v>357.53364283762863</v>
      </c>
      <c r="G541" s="101" t="s">
        <v>737</v>
      </c>
      <c r="Q541" s="117" t="s">
        <v>748</v>
      </c>
      <c r="R541" s="117" t="s">
        <v>754</v>
      </c>
      <c r="U541" s="101"/>
      <c r="V541" s="120"/>
      <c r="W541" s="105" t="s">
        <v>477</v>
      </c>
      <c r="AB541" s="18">
        <v>22.4</v>
      </c>
      <c r="AC541" s="188">
        <v>16.863333333333333</v>
      </c>
      <c r="AE541" s="188">
        <v>16.863333333333333</v>
      </c>
      <c r="AF541" s="188"/>
      <c r="AG541" s="188">
        <v>16.863333333333333</v>
      </c>
      <c r="AH541" s="146">
        <f t="shared" si="16"/>
        <v>17.063333333333336</v>
      </c>
      <c r="AI541" s="189">
        <f t="shared" si="14"/>
        <v>35.0586</v>
      </c>
      <c r="AJ541" s="189">
        <f t="shared" si="15"/>
        <v>41.628600000000006</v>
      </c>
      <c r="AS541" s="100">
        <v>2008</v>
      </c>
      <c r="AW541" s="101" t="s">
        <v>740</v>
      </c>
      <c r="AX541" s="190">
        <v>358.28893905191876</v>
      </c>
      <c r="AY541" s="190">
        <v>19.675</v>
      </c>
      <c r="AZ541" s="118"/>
      <c r="BK541" s="209"/>
      <c r="BL541" s="210"/>
      <c r="BM541" s="210"/>
      <c r="BN541" s="210"/>
      <c r="BO541" s="210"/>
      <c r="BP541" s="120"/>
      <c r="BQ541" s="120"/>
    </row>
    <row r="542" spans="3:69" ht="12" customHeight="1">
      <c r="C542" s="117"/>
      <c r="D542" s="167">
        <v>357.6043956043956</v>
      </c>
      <c r="E542" s="103" t="s">
        <v>276</v>
      </c>
      <c r="F542" s="64">
        <f>IF(D542&lt;=303.4,(D542-'[2]Stages'!$C$66)*'[2]Stages'!$H$67+'[2]Stages'!$E$66,IF(D542&lt;=307.2,(D542-'[2]Stages'!$C$67)*'[2]Stages'!$H$68+'[2]Stages'!$E$67,IF(D542&lt;=311.7,(D542-'[2]Stages'!$C$68)*'[2]Stages'!$H$69+'[2]Stages'!$E$68,IF(D542&lt;=318.1,(D542-'[2]Stages'!$C$69)*'[2]Stages'!$H$70+'[2]Stages'!$E$69,IF(D542&lt;=328.3,(D542-'[2]Stages'!$C$70)*'[2]Stages'!$H$71+'[2]Stages'!$E$70,IF(D542&lt;=345.3,(D542-'[2]Stages'!$C$71)*'[2]Stages'!$H$72+'[2]Stages'!$E$71,IF(D542&lt;=359.2,(D542-'[2]Stages'!$C$72)*'[2]Stages'!$H$73+'[2]Stages'!$E$72)))))))</f>
        <v>357.53839354889715</v>
      </c>
      <c r="G542" s="101" t="s">
        <v>737</v>
      </c>
      <c r="Q542" s="117" t="s">
        <v>748</v>
      </c>
      <c r="R542" s="117" t="s">
        <v>755</v>
      </c>
      <c r="U542" s="101"/>
      <c r="V542" s="120"/>
      <c r="W542" s="105" t="s">
        <v>477</v>
      </c>
      <c r="AB542" s="18">
        <v>22.4</v>
      </c>
      <c r="AC542" s="188">
        <v>17.12</v>
      </c>
      <c r="AE542" s="188">
        <v>17.12</v>
      </c>
      <c r="AF542" s="188"/>
      <c r="AG542" s="188">
        <v>17.12</v>
      </c>
      <c r="AH542" s="146">
        <f t="shared" si="16"/>
        <v>17.320000000000004</v>
      </c>
      <c r="AI542" s="189">
        <f t="shared" si="14"/>
        <v>33.9344</v>
      </c>
      <c r="AJ542" s="189">
        <f t="shared" si="15"/>
        <v>40.50439999999999</v>
      </c>
      <c r="AS542" s="100">
        <v>2008</v>
      </c>
      <c r="AW542" s="101" t="s">
        <v>740</v>
      </c>
      <c r="AX542" s="190">
        <v>358.33408577878106</v>
      </c>
      <c r="AY542" s="190">
        <v>19.203333333333333</v>
      </c>
      <c r="AZ542" s="118"/>
      <c r="BK542" s="209"/>
      <c r="BL542" s="210"/>
      <c r="BM542" s="210"/>
      <c r="BN542" s="210"/>
      <c r="BO542" s="210"/>
      <c r="BP542" s="120"/>
      <c r="BQ542" s="120"/>
    </row>
    <row r="543" spans="3:69" ht="12" customHeight="1">
      <c r="C543" s="117"/>
      <c r="D543" s="124">
        <v>357.67333333333335</v>
      </c>
      <c r="E543" s="103" t="s">
        <v>276</v>
      </c>
      <c r="F543" s="64">
        <f>IF(D543&lt;=303.4,(D543-'[2]Stages'!$C$66)*'[2]Stages'!$H$67+'[2]Stages'!$E$66,IF(D543&lt;=307.2,(D543-'[2]Stages'!$C$67)*'[2]Stages'!$H$68+'[2]Stages'!$E$67,IF(D543&lt;=311.7,(D543-'[2]Stages'!$C$68)*'[2]Stages'!$H$69+'[2]Stages'!$E$68,IF(D543&lt;=318.1,(D543-'[2]Stages'!$C$69)*'[2]Stages'!$H$70+'[2]Stages'!$E$69,IF(D543&lt;=328.3,(D543-'[2]Stages'!$C$70)*'[2]Stages'!$H$71+'[2]Stages'!$E$70,IF(D543&lt;=345.3,(D543-'[2]Stages'!$C$71)*'[2]Stages'!$H$72+'[2]Stages'!$E$71,IF(D543&lt;=359.2,(D543-'[2]Stages'!$C$72)*'[2]Stages'!$H$73+'[2]Stages'!$E$72)))))))</f>
        <v>357.5989496402878</v>
      </c>
      <c r="G543" s="101" t="s">
        <v>737</v>
      </c>
      <c r="Q543" s="117" t="s">
        <v>207</v>
      </c>
      <c r="R543" s="117" t="s">
        <v>747</v>
      </c>
      <c r="U543" s="101" t="s">
        <v>772</v>
      </c>
      <c r="V543" s="120"/>
      <c r="W543" s="105" t="s">
        <v>477</v>
      </c>
      <c r="AB543" s="18">
        <v>22.4</v>
      </c>
      <c r="AC543" s="194">
        <v>19.54</v>
      </c>
      <c r="AE543" s="194">
        <v>19.54</v>
      </c>
      <c r="AF543" s="194"/>
      <c r="AG543" s="194">
        <v>19.54</v>
      </c>
      <c r="AH543" s="146">
        <f t="shared" si="16"/>
        <v>19.740000000000002</v>
      </c>
      <c r="AI543" s="189">
        <f t="shared" si="14"/>
        <v>23.3348</v>
      </c>
      <c r="AJ543" s="189">
        <f t="shared" si="15"/>
        <v>29.90480000000001</v>
      </c>
      <c r="AS543" s="100">
        <v>2008</v>
      </c>
      <c r="AW543" s="101" t="s">
        <v>740</v>
      </c>
      <c r="AX543" s="190">
        <v>358.37923250564336</v>
      </c>
      <c r="AY543" s="190">
        <v>19.04</v>
      </c>
      <c r="AZ543" s="118"/>
      <c r="BK543" s="209"/>
      <c r="BL543" s="210"/>
      <c r="BM543" s="210"/>
      <c r="BN543" s="210"/>
      <c r="BO543" s="210"/>
      <c r="BP543" s="120"/>
      <c r="BQ543" s="120"/>
    </row>
    <row r="544" spans="3:69" ht="12" customHeight="1">
      <c r="C544" s="117"/>
      <c r="D544" s="124">
        <v>357.7037974683544</v>
      </c>
      <c r="E544" s="103" t="s">
        <v>276</v>
      </c>
      <c r="F544" s="64">
        <f>IF(D544&lt;=303.4,(D544-'[2]Stages'!$C$66)*'[2]Stages'!$H$67+'[2]Stages'!$E$66,IF(D544&lt;=307.2,(D544-'[2]Stages'!$C$67)*'[2]Stages'!$H$68+'[2]Stages'!$E$67,IF(D544&lt;=311.7,(D544-'[2]Stages'!$C$68)*'[2]Stages'!$H$69+'[2]Stages'!$E$68,IF(D544&lt;=318.1,(D544-'[2]Stages'!$C$69)*'[2]Stages'!$H$70+'[2]Stages'!$E$69,IF(D544&lt;=328.3,(D544-'[2]Stages'!$C$70)*'[2]Stages'!$H$71+'[2]Stages'!$E$70,IF(D544&lt;=345.3,(D544-'[2]Stages'!$C$71)*'[2]Stages'!$H$72+'[2]Stages'!$E$71,IF(D544&lt;=359.2,(D544-'[2]Stages'!$C$72)*'[2]Stages'!$H$73+'[2]Stages'!$E$72)))))))</f>
        <v>357.62570986248977</v>
      </c>
      <c r="G544" s="101" t="s">
        <v>737</v>
      </c>
      <c r="Q544" s="117" t="s">
        <v>748</v>
      </c>
      <c r="R544" s="117" t="s">
        <v>754</v>
      </c>
      <c r="U544" s="101"/>
      <c r="V544" s="120"/>
      <c r="W544" s="105" t="s">
        <v>477</v>
      </c>
      <c r="AB544" s="18">
        <v>22.4</v>
      </c>
      <c r="AC544" s="188">
        <v>17.483333333333334</v>
      </c>
      <c r="AE544" s="188">
        <v>17.483333333333334</v>
      </c>
      <c r="AF544" s="188"/>
      <c r="AG544" s="188">
        <v>17.483333333333334</v>
      </c>
      <c r="AH544" s="146">
        <f t="shared" si="16"/>
        <v>17.683333333333337</v>
      </c>
      <c r="AI544" s="189">
        <f t="shared" si="14"/>
        <v>32.34299999999999</v>
      </c>
      <c r="AJ544" s="189">
        <f t="shared" si="15"/>
        <v>38.913</v>
      </c>
      <c r="AS544" s="100">
        <v>2008</v>
      </c>
      <c r="AW544" s="101" t="s">
        <v>740</v>
      </c>
      <c r="AX544" s="190">
        <v>358.3825</v>
      </c>
      <c r="AY544" s="190">
        <v>18.56</v>
      </c>
      <c r="AZ544" s="118"/>
      <c r="BK544" s="209"/>
      <c r="BL544" s="210"/>
      <c r="BM544" s="210"/>
      <c r="BN544" s="210"/>
      <c r="BO544" s="210"/>
      <c r="BP544" s="120"/>
      <c r="BQ544" s="120"/>
    </row>
    <row r="545" spans="3:69" ht="12" customHeight="1">
      <c r="C545" s="117"/>
      <c r="D545" s="124">
        <v>357.72</v>
      </c>
      <c r="E545" s="103" t="s">
        <v>276</v>
      </c>
      <c r="F545" s="64">
        <f>IF(D545&lt;=303.4,(D545-'[2]Stages'!$C$66)*'[2]Stages'!$H$67+'[2]Stages'!$E$66,IF(D545&lt;=307.2,(D545-'[2]Stages'!$C$67)*'[2]Stages'!$H$68+'[2]Stages'!$E$67,IF(D545&lt;=311.7,(D545-'[2]Stages'!$C$68)*'[2]Stages'!$H$69+'[2]Stages'!$E$68,IF(D545&lt;=318.1,(D545-'[2]Stages'!$C$69)*'[2]Stages'!$H$70+'[2]Stages'!$E$69,IF(D545&lt;=328.3,(D545-'[2]Stages'!$C$70)*'[2]Stages'!$H$71+'[2]Stages'!$E$70,IF(D545&lt;=345.3,(D545-'[2]Stages'!$C$71)*'[2]Stages'!$H$72+'[2]Stages'!$E$71,IF(D545&lt;=359.2,(D545-'[2]Stages'!$C$72)*'[2]Stages'!$H$73+'[2]Stages'!$E$72)))))))</f>
        <v>357.6399424460432</v>
      </c>
      <c r="G545" s="101" t="s">
        <v>737</v>
      </c>
      <c r="Q545" s="117" t="s">
        <v>741</v>
      </c>
      <c r="R545" s="117" t="s">
        <v>744</v>
      </c>
      <c r="U545" s="101"/>
      <c r="V545" s="120"/>
      <c r="W545" s="105" t="s">
        <v>477</v>
      </c>
      <c r="AB545" s="18">
        <v>22.4</v>
      </c>
      <c r="AC545" s="197">
        <v>20.82</v>
      </c>
      <c r="AE545" s="197">
        <v>20.82</v>
      </c>
      <c r="AF545" s="197"/>
      <c r="AG545" s="197">
        <v>20.82</v>
      </c>
      <c r="AH545" s="146">
        <f t="shared" si="16"/>
        <v>21.020000000000003</v>
      </c>
      <c r="AI545" s="189">
        <f t="shared" si="14"/>
        <v>17.728399999999993</v>
      </c>
      <c r="AJ545" s="189">
        <f t="shared" si="15"/>
        <v>24.2984</v>
      </c>
      <c r="AS545" s="100">
        <v>2008</v>
      </c>
      <c r="AW545" s="101" t="s">
        <v>740</v>
      </c>
      <c r="AX545" s="190">
        <v>358.39729119638827</v>
      </c>
      <c r="AY545" s="190">
        <v>18.62333333333333</v>
      </c>
      <c r="AZ545" s="118"/>
      <c r="BK545" s="209"/>
      <c r="BL545" s="210"/>
      <c r="BM545" s="210"/>
      <c r="BN545" s="210"/>
      <c r="BO545" s="210"/>
      <c r="BP545" s="120"/>
      <c r="BQ545" s="120"/>
    </row>
    <row r="546" spans="3:69" ht="12" customHeight="1">
      <c r="C546" s="117"/>
      <c r="D546" s="124">
        <v>357.76666666666665</v>
      </c>
      <c r="E546" s="103" t="s">
        <v>276</v>
      </c>
      <c r="F546" s="64">
        <f>IF(D546&lt;=303.4,(D546-'[2]Stages'!$C$66)*'[2]Stages'!$H$67+'[2]Stages'!$E$66,IF(D546&lt;=307.2,(D546-'[2]Stages'!$C$67)*'[2]Stages'!$H$68+'[2]Stages'!$E$67,IF(D546&lt;=311.7,(D546-'[2]Stages'!$C$68)*'[2]Stages'!$H$69+'[2]Stages'!$E$68,IF(D546&lt;=318.1,(D546-'[2]Stages'!$C$69)*'[2]Stages'!$H$70+'[2]Stages'!$E$69,IF(D546&lt;=328.3,(D546-'[2]Stages'!$C$70)*'[2]Stages'!$H$71+'[2]Stages'!$E$70,IF(D546&lt;=345.3,(D546-'[2]Stages'!$C$71)*'[2]Stages'!$H$72+'[2]Stages'!$E$71,IF(D546&lt;=359.2,(D546-'[2]Stages'!$C$72)*'[2]Stages'!$H$73+'[2]Stages'!$E$72)))))))</f>
        <v>357.68093525179853</v>
      </c>
      <c r="G546" s="101" t="s">
        <v>737</v>
      </c>
      <c r="Q546" s="117" t="s">
        <v>207</v>
      </c>
      <c r="R546" s="117" t="s">
        <v>747</v>
      </c>
      <c r="U546" s="101" t="s">
        <v>772</v>
      </c>
      <c r="V546" s="120"/>
      <c r="W546" s="105" t="s">
        <v>477</v>
      </c>
      <c r="AB546" s="18">
        <v>22.4</v>
      </c>
      <c r="AC546" s="194">
        <v>19.6475</v>
      </c>
      <c r="AE546" s="194">
        <v>19.6475</v>
      </c>
      <c r="AF546" s="194"/>
      <c r="AG546" s="194">
        <v>19.6475</v>
      </c>
      <c r="AH546" s="146">
        <f t="shared" si="16"/>
        <v>19.847500000000004</v>
      </c>
      <c r="AI546" s="189">
        <f t="shared" si="14"/>
        <v>22.863950000000003</v>
      </c>
      <c r="AJ546" s="189">
        <f t="shared" si="15"/>
        <v>29.433949999999996</v>
      </c>
      <c r="AS546" s="100">
        <v>2008</v>
      </c>
      <c r="AW546" s="101" t="s">
        <v>740</v>
      </c>
      <c r="AX546" s="190">
        <v>358.46591422121895</v>
      </c>
      <c r="AY546" s="190">
        <v>19.92</v>
      </c>
      <c r="AZ546" s="118"/>
      <c r="BK546" s="209"/>
      <c r="BL546" s="210"/>
      <c r="BM546" s="210"/>
      <c r="BN546" s="210"/>
      <c r="BO546" s="210"/>
      <c r="BP546" s="120"/>
      <c r="BQ546" s="120"/>
    </row>
    <row r="547" spans="3:69" ht="12" customHeight="1">
      <c r="C547" s="117"/>
      <c r="D547" s="124">
        <v>357.81772151898736</v>
      </c>
      <c r="E547" s="103" t="s">
        <v>276</v>
      </c>
      <c r="F547" s="64">
        <f>IF(D547&lt;=303.4,(D547-'[2]Stages'!$C$66)*'[2]Stages'!$H$67+'[2]Stages'!$E$66,IF(D547&lt;=307.2,(D547-'[2]Stages'!$C$67)*'[2]Stages'!$H$68+'[2]Stages'!$E$67,IF(D547&lt;=311.7,(D547-'[2]Stages'!$C$68)*'[2]Stages'!$H$69+'[2]Stages'!$E$68,IF(D547&lt;=318.1,(D547-'[2]Stages'!$C$69)*'[2]Stages'!$H$70+'[2]Stages'!$E$69,IF(D547&lt;=328.3,(D547-'[2]Stages'!$C$70)*'[2]Stages'!$H$71+'[2]Stages'!$E$70,IF(D547&lt;=345.3,(D547-'[2]Stages'!$C$71)*'[2]Stages'!$H$72+'[2]Stages'!$E$71,IF(D547&lt;=359.2,(D547-'[2]Stages'!$C$72)*'[2]Stages'!$H$73+'[2]Stages'!$E$72)))))))</f>
        <v>357.7257827155997</v>
      </c>
      <c r="G547" s="101" t="s">
        <v>737</v>
      </c>
      <c r="Q547" s="117" t="s">
        <v>748</v>
      </c>
      <c r="R547" s="117" t="s">
        <v>754</v>
      </c>
      <c r="U547" s="101"/>
      <c r="V547" s="120"/>
      <c r="W547" s="105" t="s">
        <v>477</v>
      </c>
      <c r="AB547" s="18">
        <v>22.4</v>
      </c>
      <c r="AC547" s="188">
        <v>17.596666666666668</v>
      </c>
      <c r="AE547" s="188">
        <v>17.596666666666668</v>
      </c>
      <c r="AF547" s="188"/>
      <c r="AG547" s="188">
        <v>17.596666666666668</v>
      </c>
      <c r="AH547" s="146">
        <f t="shared" si="16"/>
        <v>17.79666666666667</v>
      </c>
      <c r="AI547" s="189">
        <f t="shared" si="14"/>
        <v>31.846599999999995</v>
      </c>
      <c r="AJ547" s="189">
        <f t="shared" si="15"/>
        <v>38.41659999999999</v>
      </c>
      <c r="AS547" s="100">
        <v>2008</v>
      </c>
      <c r="AW547" s="101" t="s">
        <v>740</v>
      </c>
      <c r="AX547" s="190">
        <v>358.4666666666667</v>
      </c>
      <c r="AY547" s="190">
        <v>19.493333333333336</v>
      </c>
      <c r="AZ547" s="118"/>
      <c r="BK547" s="209"/>
      <c r="BL547" s="210"/>
      <c r="BM547" s="210"/>
      <c r="BN547" s="210"/>
      <c r="BO547" s="210"/>
      <c r="BP547" s="120"/>
      <c r="BQ547" s="120"/>
    </row>
    <row r="548" spans="3:69" ht="12" customHeight="1">
      <c r="C548" s="117"/>
      <c r="D548" s="124">
        <v>357.8181818181818</v>
      </c>
      <c r="E548" s="103" t="s">
        <v>276</v>
      </c>
      <c r="F548" s="64">
        <f>IF(D548&lt;=303.4,(D548-'[2]Stages'!$C$66)*'[2]Stages'!$H$67+'[2]Stages'!$E$66,IF(D548&lt;=307.2,(D548-'[2]Stages'!$C$67)*'[2]Stages'!$H$68+'[2]Stages'!$E$67,IF(D548&lt;=311.7,(D548-'[2]Stages'!$C$68)*'[2]Stages'!$H$69+'[2]Stages'!$E$68,IF(D548&lt;=318.1,(D548-'[2]Stages'!$C$69)*'[2]Stages'!$H$70+'[2]Stages'!$E$69,IF(D548&lt;=328.3,(D548-'[2]Stages'!$C$70)*'[2]Stages'!$H$71+'[2]Stages'!$E$70,IF(D548&lt;=345.3,(D548-'[2]Stages'!$C$71)*'[2]Stages'!$H$72+'[2]Stages'!$E$71,IF(D548&lt;=359.2,(D548-'[2]Stages'!$C$72)*'[2]Stages'!$H$73+'[2]Stages'!$E$72)))))))</f>
        <v>357.7261870503597</v>
      </c>
      <c r="G548" s="101" t="s">
        <v>737</v>
      </c>
      <c r="Q548" s="117" t="s">
        <v>207</v>
      </c>
      <c r="R548" s="117" t="s">
        <v>773</v>
      </c>
      <c r="U548" s="101"/>
      <c r="V548" s="120"/>
      <c r="W548" s="105" t="s">
        <v>477</v>
      </c>
      <c r="AB548" s="18">
        <v>22.4</v>
      </c>
      <c r="AC548" s="194">
        <v>18.13</v>
      </c>
      <c r="AE548" s="194">
        <v>18.13</v>
      </c>
      <c r="AF548" s="194"/>
      <c r="AG548" s="194">
        <v>18.13</v>
      </c>
      <c r="AH548" s="146">
        <f t="shared" si="16"/>
        <v>18.330000000000002</v>
      </c>
      <c r="AI548" s="189">
        <f t="shared" si="14"/>
        <v>29.510599999999997</v>
      </c>
      <c r="AJ548" s="189">
        <f t="shared" si="15"/>
        <v>36.080600000000004</v>
      </c>
      <c r="AS548" s="100">
        <v>2008</v>
      </c>
      <c r="AW548" s="101" t="s">
        <v>740</v>
      </c>
      <c r="AX548" s="190">
        <v>358.47076923076924</v>
      </c>
      <c r="AY548" s="190">
        <v>19.071</v>
      </c>
      <c r="AZ548" s="118"/>
      <c r="BK548" s="209"/>
      <c r="BL548" s="210"/>
      <c r="BM548" s="210"/>
      <c r="BN548" s="210"/>
      <c r="BO548" s="210"/>
      <c r="BP548" s="120"/>
      <c r="BQ548" s="120"/>
    </row>
    <row r="549" spans="3:69" ht="12" customHeight="1">
      <c r="C549" s="117"/>
      <c r="D549" s="124">
        <v>357.86</v>
      </c>
      <c r="E549" s="103" t="s">
        <v>276</v>
      </c>
      <c r="F549" s="64">
        <f>IF(D549&lt;=303.4,(D549-'[2]Stages'!$C$66)*'[2]Stages'!$H$67+'[2]Stages'!$E$66,IF(D549&lt;=307.2,(D549-'[2]Stages'!$C$67)*'[2]Stages'!$H$68+'[2]Stages'!$E$67,IF(D549&lt;=311.7,(D549-'[2]Stages'!$C$68)*'[2]Stages'!$H$69+'[2]Stages'!$E$68,IF(D549&lt;=318.1,(D549-'[2]Stages'!$C$69)*'[2]Stages'!$H$70+'[2]Stages'!$E$69,IF(D549&lt;=328.3,(D549-'[2]Stages'!$C$70)*'[2]Stages'!$H$71+'[2]Stages'!$E$70,IF(D549&lt;=345.3,(D549-'[2]Stages'!$C$71)*'[2]Stages'!$H$72+'[2]Stages'!$E$71,IF(D549&lt;=359.2,(D549-'[2]Stages'!$C$72)*'[2]Stages'!$H$73+'[2]Stages'!$E$72)))))))</f>
        <v>357.7629208633094</v>
      </c>
      <c r="G549" s="101" t="s">
        <v>737</v>
      </c>
      <c r="Q549" s="117" t="s">
        <v>207</v>
      </c>
      <c r="R549" s="117" t="s">
        <v>747</v>
      </c>
      <c r="U549" s="101" t="s">
        <v>772</v>
      </c>
      <c r="V549" s="120"/>
      <c r="W549" s="105" t="s">
        <v>477</v>
      </c>
      <c r="AB549" s="18">
        <v>22.4</v>
      </c>
      <c r="AC549" s="194">
        <v>19.8225</v>
      </c>
      <c r="AE549" s="194">
        <v>19.8225</v>
      </c>
      <c r="AF549" s="194"/>
      <c r="AG549" s="194">
        <v>19.8225</v>
      </c>
      <c r="AH549" s="146">
        <f t="shared" si="16"/>
        <v>20.022500000000004</v>
      </c>
      <c r="AI549" s="189">
        <f t="shared" si="14"/>
        <v>22.097449999999995</v>
      </c>
      <c r="AJ549" s="189">
        <f t="shared" si="15"/>
        <v>28.667449999999988</v>
      </c>
      <c r="AS549" s="100">
        <v>2008</v>
      </c>
      <c r="AW549" s="101" t="s">
        <v>740</v>
      </c>
      <c r="AX549" s="190">
        <v>358.5</v>
      </c>
      <c r="AY549" s="191">
        <v>19.846666666666668</v>
      </c>
      <c r="AZ549" s="192"/>
      <c r="BK549" s="209"/>
      <c r="BL549" s="210"/>
      <c r="BM549" s="210"/>
      <c r="BN549" s="210"/>
      <c r="BO549" s="210"/>
      <c r="BP549" s="120"/>
      <c r="BQ549" s="120"/>
    </row>
    <row r="550" spans="3:69" ht="12" customHeight="1">
      <c r="C550" s="117"/>
      <c r="D550" s="124">
        <v>357.8735891647856</v>
      </c>
      <c r="E550" s="103" t="s">
        <v>276</v>
      </c>
      <c r="F550" s="64">
        <f>IF(D550&lt;=303.4,(D550-'[2]Stages'!$C$66)*'[2]Stages'!$H$67+'[2]Stages'!$E$66,IF(D550&lt;=307.2,(D550-'[2]Stages'!$C$67)*'[2]Stages'!$H$68+'[2]Stages'!$E$67,IF(D550&lt;=311.7,(D550-'[2]Stages'!$C$68)*'[2]Stages'!$H$69+'[2]Stages'!$E$68,IF(D550&lt;=318.1,(D550-'[2]Stages'!$C$69)*'[2]Stages'!$H$70+'[2]Stages'!$E$69,IF(D550&lt;=328.3,(D550-'[2]Stages'!$C$70)*'[2]Stages'!$H$71+'[2]Stages'!$E$70,IF(D550&lt;=345.3,(D550-'[2]Stages'!$C$71)*'[2]Stages'!$H$72+'[2]Stages'!$E$71,IF(D550&lt;=359.2,(D550-'[2]Stages'!$C$72)*'[2]Stages'!$H$73+'[2]Stages'!$E$72)))))))</f>
        <v>357.7748578202901</v>
      </c>
      <c r="G550" s="101" t="s">
        <v>737</v>
      </c>
      <c r="Q550" s="117" t="s">
        <v>207</v>
      </c>
      <c r="R550" s="117" t="s">
        <v>774</v>
      </c>
      <c r="U550" s="101" t="s">
        <v>772</v>
      </c>
      <c r="V550" s="120"/>
      <c r="W550" s="105" t="s">
        <v>477</v>
      </c>
      <c r="AB550" s="18">
        <v>22.4</v>
      </c>
      <c r="AC550" s="194">
        <v>20.403333333333336</v>
      </c>
      <c r="AE550" s="194">
        <v>20.403333333333336</v>
      </c>
      <c r="AF550" s="194"/>
      <c r="AG550" s="194">
        <v>20.403333333333336</v>
      </c>
      <c r="AH550" s="146">
        <f t="shared" si="16"/>
        <v>20.60333333333334</v>
      </c>
      <c r="AI550" s="189">
        <f t="shared" si="14"/>
        <v>19.553399999999982</v>
      </c>
      <c r="AJ550" s="189">
        <f t="shared" si="15"/>
        <v>26.12339999999999</v>
      </c>
      <c r="AS550" s="100">
        <v>2008</v>
      </c>
      <c r="AW550" s="101" t="s">
        <v>740</v>
      </c>
      <c r="AX550" s="190">
        <v>358.55079006772013</v>
      </c>
      <c r="AY550" s="190">
        <v>19.42</v>
      </c>
      <c r="AZ550" s="118"/>
      <c r="BK550" s="209"/>
      <c r="BL550" s="210"/>
      <c r="BM550" s="210"/>
      <c r="BN550" s="210"/>
      <c r="BO550" s="210"/>
      <c r="BP550" s="120"/>
      <c r="BQ550" s="120"/>
    </row>
    <row r="551" spans="3:69" ht="12" customHeight="1">
      <c r="C551" s="117"/>
      <c r="D551" s="124">
        <v>357.897065462754</v>
      </c>
      <c r="E551" s="103" t="s">
        <v>276</v>
      </c>
      <c r="F551" s="64">
        <f>IF(D551&lt;=303.4,(D551-'[2]Stages'!$C$66)*'[2]Stages'!$H$67+'[2]Stages'!$E$66,IF(D551&lt;=307.2,(D551-'[2]Stages'!$C$67)*'[2]Stages'!$H$68+'[2]Stages'!$E$67,IF(D551&lt;=311.7,(D551-'[2]Stages'!$C$68)*'[2]Stages'!$H$69+'[2]Stages'!$E$68,IF(D551&lt;=318.1,(D551-'[2]Stages'!$C$69)*'[2]Stages'!$H$70+'[2]Stages'!$E$69,IF(D551&lt;=328.3,(D551-'[2]Stages'!$C$70)*'[2]Stages'!$H$71+'[2]Stages'!$E$70,IF(D551&lt;=345.3,(D551-'[2]Stages'!$C$71)*'[2]Stages'!$H$72+'[2]Stages'!$E$71,IF(D551&lt;=359.2,(D551-'[2]Stages'!$C$72)*'[2]Stages'!$H$73+'[2]Stages'!$E$72)))))))</f>
        <v>357.79547980577166</v>
      </c>
      <c r="G551" s="101" t="s">
        <v>737</v>
      </c>
      <c r="Q551" s="117" t="s">
        <v>207</v>
      </c>
      <c r="R551" s="117" t="s">
        <v>774</v>
      </c>
      <c r="U551" s="101" t="s">
        <v>772</v>
      </c>
      <c r="V551" s="120"/>
      <c r="W551" s="105" t="s">
        <v>477</v>
      </c>
      <c r="AB551" s="18">
        <v>22.4</v>
      </c>
      <c r="AC551" s="194">
        <v>19.29666666666667</v>
      </c>
      <c r="AE551" s="194">
        <v>19.29666666666667</v>
      </c>
      <c r="AF551" s="194"/>
      <c r="AG551" s="194">
        <v>19.29666666666667</v>
      </c>
      <c r="AH551" s="146">
        <f t="shared" si="16"/>
        <v>19.496666666666673</v>
      </c>
      <c r="AI551" s="189">
        <f t="shared" si="14"/>
        <v>24.400599999999983</v>
      </c>
      <c r="AJ551" s="189">
        <f t="shared" si="15"/>
        <v>30.970599999999976</v>
      </c>
      <c r="AS551" s="100">
        <v>2008</v>
      </c>
      <c r="AW551" s="101" t="s">
        <v>740</v>
      </c>
      <c r="AX551" s="190">
        <v>358.5814130434783</v>
      </c>
      <c r="AY551" s="190">
        <v>19.31</v>
      </c>
      <c r="AZ551" s="118"/>
      <c r="BK551" s="209"/>
      <c r="BL551" s="210"/>
      <c r="BM551" s="210"/>
      <c r="BN551" s="210"/>
      <c r="BO551" s="210"/>
      <c r="BP551" s="120"/>
      <c r="BQ551" s="120"/>
    </row>
    <row r="552" spans="3:69" ht="12" customHeight="1">
      <c r="C552" s="117"/>
      <c r="D552" s="124">
        <v>357.9066666666667</v>
      </c>
      <c r="E552" s="103" t="s">
        <v>276</v>
      </c>
      <c r="F552" s="64">
        <f>IF(D552&lt;=303.4,(D552-'[2]Stages'!$C$66)*'[2]Stages'!$H$67+'[2]Stages'!$E$66,IF(D552&lt;=307.2,(D552-'[2]Stages'!$C$67)*'[2]Stages'!$H$68+'[2]Stages'!$E$67,IF(D552&lt;=311.7,(D552-'[2]Stages'!$C$68)*'[2]Stages'!$H$69+'[2]Stages'!$E$68,IF(D552&lt;=318.1,(D552-'[2]Stages'!$C$69)*'[2]Stages'!$H$70+'[2]Stages'!$E$69,IF(D552&lt;=328.3,(D552-'[2]Stages'!$C$70)*'[2]Stages'!$H$71+'[2]Stages'!$E$70,IF(D552&lt;=345.3,(D552-'[2]Stages'!$C$71)*'[2]Stages'!$H$72+'[2]Stages'!$E$71,IF(D552&lt;=359.2,(D552-'[2]Stages'!$C$72)*'[2]Stages'!$H$73+'[2]Stages'!$E$72)))))))</f>
        <v>357.8039136690648</v>
      </c>
      <c r="G552" s="101" t="s">
        <v>737</v>
      </c>
      <c r="Q552" s="117" t="s">
        <v>741</v>
      </c>
      <c r="R552" s="117" t="s">
        <v>744</v>
      </c>
      <c r="U552" s="101"/>
      <c r="V552" s="120"/>
      <c r="W552" s="105" t="s">
        <v>477</v>
      </c>
      <c r="AB552" s="18">
        <v>22.4</v>
      </c>
      <c r="AC552" s="197">
        <v>20.22</v>
      </c>
      <c r="AE552" s="197">
        <v>20.22</v>
      </c>
      <c r="AF552" s="197"/>
      <c r="AG552" s="197">
        <v>20.22</v>
      </c>
      <c r="AH552" s="146">
        <f t="shared" si="16"/>
        <v>20.42</v>
      </c>
      <c r="AI552" s="189">
        <f t="shared" si="14"/>
        <v>20.356400000000008</v>
      </c>
      <c r="AJ552" s="189">
        <f t="shared" si="15"/>
        <v>26.9264</v>
      </c>
      <c r="AS552" s="100">
        <v>2008</v>
      </c>
      <c r="AW552" s="101" t="s">
        <v>740</v>
      </c>
      <c r="AX552" s="199">
        <v>358.6</v>
      </c>
      <c r="AY552" s="200">
        <v>18.98</v>
      </c>
      <c r="AZ552" s="201"/>
      <c r="BK552" s="209"/>
      <c r="BL552" s="210"/>
      <c r="BM552" s="210"/>
      <c r="BN552" s="210"/>
      <c r="BO552" s="210"/>
      <c r="BP552" s="120"/>
      <c r="BQ552" s="120"/>
    </row>
    <row r="553" spans="3:69" ht="12" customHeight="1">
      <c r="C553" s="117"/>
      <c r="D553" s="124">
        <v>357.9088607594937</v>
      </c>
      <c r="E553" s="103" t="s">
        <v>276</v>
      </c>
      <c r="F553" s="64">
        <f>IF(D553&lt;=303.4,(D553-'[2]Stages'!$C$66)*'[2]Stages'!$H$67+'[2]Stages'!$E$66,IF(D553&lt;=307.2,(D553-'[2]Stages'!$C$67)*'[2]Stages'!$H$68+'[2]Stages'!$E$67,IF(D553&lt;=311.7,(D553-'[2]Stages'!$C$68)*'[2]Stages'!$H$69+'[2]Stages'!$E$68,IF(D553&lt;=318.1,(D553-'[2]Stages'!$C$69)*'[2]Stages'!$H$70+'[2]Stages'!$E$69,IF(D553&lt;=328.3,(D553-'[2]Stages'!$C$70)*'[2]Stages'!$H$71+'[2]Stages'!$E$70,IF(D553&lt;=345.3,(D553-'[2]Stages'!$C$71)*'[2]Stages'!$H$72+'[2]Stages'!$E$71,IF(D553&lt;=359.2,(D553-'[2]Stages'!$C$72)*'[2]Stages'!$H$73+'[2]Stages'!$E$72)))))))</f>
        <v>357.8058409980876</v>
      </c>
      <c r="G553" s="101" t="s">
        <v>737</v>
      </c>
      <c r="Q553" s="117" t="s">
        <v>748</v>
      </c>
      <c r="R553" s="117" t="s">
        <v>754</v>
      </c>
      <c r="U553" s="101"/>
      <c r="V553" s="120"/>
      <c r="W553" s="105" t="s">
        <v>477</v>
      </c>
      <c r="AB553" s="18">
        <v>22.4</v>
      </c>
      <c r="AC553" s="188">
        <v>17.585</v>
      </c>
      <c r="AE553" s="188">
        <v>17.585</v>
      </c>
      <c r="AF553" s="188"/>
      <c r="AG553" s="188">
        <v>17.585</v>
      </c>
      <c r="AH553" s="146">
        <f t="shared" si="16"/>
        <v>17.785000000000004</v>
      </c>
      <c r="AI553" s="189">
        <f t="shared" si="14"/>
        <v>31.8977</v>
      </c>
      <c r="AJ553" s="189">
        <f t="shared" si="15"/>
        <v>38.467699999999994</v>
      </c>
      <c r="AS553" s="100">
        <v>2008</v>
      </c>
      <c r="AW553" s="101" t="s">
        <v>740</v>
      </c>
      <c r="AX553" s="190">
        <v>358.61399548532734</v>
      </c>
      <c r="AY553" s="190">
        <v>19.423333333333336</v>
      </c>
      <c r="AZ553" s="118"/>
      <c r="BK553" s="209"/>
      <c r="BL553" s="210"/>
      <c r="BM553" s="210"/>
      <c r="BN553" s="210"/>
      <c r="BO553" s="210"/>
      <c r="BP553" s="120"/>
      <c r="BQ553" s="120"/>
    </row>
    <row r="554" spans="3:69" ht="12" customHeight="1">
      <c r="C554" s="117"/>
      <c r="D554" s="124">
        <v>357.9277652370203</v>
      </c>
      <c r="E554" s="103" t="s">
        <v>276</v>
      </c>
      <c r="F554" s="64">
        <f>IF(D554&lt;=303.4,(D554-'[2]Stages'!$C$66)*'[2]Stages'!$H$67+'[2]Stages'!$E$66,IF(D554&lt;=307.2,(D554-'[2]Stages'!$C$67)*'[2]Stages'!$H$68+'[2]Stages'!$E$67,IF(D554&lt;=311.7,(D554-'[2]Stages'!$C$68)*'[2]Stages'!$H$69+'[2]Stages'!$E$68,IF(D554&lt;=318.1,(D554-'[2]Stages'!$C$69)*'[2]Stages'!$H$70+'[2]Stages'!$E$69,IF(D554&lt;=328.3,(D554-'[2]Stages'!$C$70)*'[2]Stages'!$H$71+'[2]Stages'!$E$70,IF(D554&lt;=345.3,(D554-'[2]Stages'!$C$71)*'[2]Stages'!$H$72+'[2]Stages'!$E$71,IF(D554&lt;=359.2,(D554-'[2]Stages'!$C$72)*'[2]Stages'!$H$73+'[2]Stages'!$E$72)))))))</f>
        <v>357.82244701755525</v>
      </c>
      <c r="G554" s="101" t="s">
        <v>737</v>
      </c>
      <c r="Q554" s="117" t="s">
        <v>207</v>
      </c>
      <c r="R554" s="117" t="s">
        <v>774</v>
      </c>
      <c r="U554" s="101" t="s">
        <v>772</v>
      </c>
      <c r="V554" s="120"/>
      <c r="W554" s="105" t="s">
        <v>477</v>
      </c>
      <c r="AB554" s="18">
        <v>22.4</v>
      </c>
      <c r="AC554" s="194">
        <v>19.761666666666663</v>
      </c>
      <c r="AE554" s="194">
        <v>19.761666666666663</v>
      </c>
      <c r="AF554" s="194"/>
      <c r="AG554" s="194">
        <v>19.761666666666663</v>
      </c>
      <c r="AH554" s="146">
        <f t="shared" si="16"/>
        <v>19.961666666666666</v>
      </c>
      <c r="AI554" s="189">
        <f t="shared" si="14"/>
        <v>22.363900000000015</v>
      </c>
      <c r="AJ554" s="189">
        <f t="shared" si="15"/>
        <v>28.93390000000001</v>
      </c>
      <c r="AS554" s="100">
        <v>2008</v>
      </c>
      <c r="AW554" s="101" t="s">
        <v>740</v>
      </c>
      <c r="AX554" s="190">
        <v>358.68081264108355</v>
      </c>
      <c r="AY554" s="190">
        <v>19.3925</v>
      </c>
      <c r="AZ554" s="118"/>
      <c r="BK554" s="209"/>
      <c r="BL554" s="210"/>
      <c r="BM554" s="210"/>
      <c r="BN554" s="210"/>
      <c r="BO554" s="210"/>
      <c r="BP554" s="120"/>
      <c r="BQ554" s="120"/>
    </row>
    <row r="555" spans="3:69" ht="12" customHeight="1">
      <c r="C555" s="117"/>
      <c r="D555" s="124">
        <v>357.9533333333333</v>
      </c>
      <c r="E555" s="103" t="s">
        <v>276</v>
      </c>
      <c r="F555" s="64">
        <f>IF(D555&lt;=303.4,(D555-'[2]Stages'!$C$66)*'[2]Stages'!$H$67+'[2]Stages'!$E$66,IF(D555&lt;=307.2,(D555-'[2]Stages'!$C$67)*'[2]Stages'!$H$68+'[2]Stages'!$E$67,IF(D555&lt;=311.7,(D555-'[2]Stages'!$C$68)*'[2]Stages'!$H$69+'[2]Stages'!$E$68,IF(D555&lt;=318.1,(D555-'[2]Stages'!$C$69)*'[2]Stages'!$H$70+'[2]Stages'!$E$69,IF(D555&lt;=328.3,(D555-'[2]Stages'!$C$70)*'[2]Stages'!$H$71+'[2]Stages'!$E$70,IF(D555&lt;=345.3,(D555-'[2]Stages'!$C$71)*'[2]Stages'!$H$72+'[2]Stages'!$E$71,IF(D555&lt;=359.2,(D555-'[2]Stages'!$C$72)*'[2]Stages'!$H$73+'[2]Stages'!$E$72)))))))</f>
        <v>357.84490647482016</v>
      </c>
      <c r="G555" s="101" t="s">
        <v>737</v>
      </c>
      <c r="Q555" s="117" t="s">
        <v>207</v>
      </c>
      <c r="R555" s="117" t="s">
        <v>747</v>
      </c>
      <c r="U555" s="101" t="s">
        <v>772</v>
      </c>
      <c r="V555" s="120"/>
      <c r="W555" s="105" t="s">
        <v>477</v>
      </c>
      <c r="AB555" s="18">
        <v>22.4</v>
      </c>
      <c r="AC555" s="194">
        <v>19.686666666666667</v>
      </c>
      <c r="AE555" s="194">
        <v>19.686666666666667</v>
      </c>
      <c r="AF555" s="194"/>
      <c r="AG555" s="194">
        <v>19.686666666666667</v>
      </c>
      <c r="AH555" s="146">
        <f t="shared" si="16"/>
        <v>19.88666666666667</v>
      </c>
      <c r="AI555" s="189">
        <f t="shared" si="14"/>
        <v>22.692399999999992</v>
      </c>
      <c r="AJ555" s="189">
        <f t="shared" si="15"/>
        <v>29.2624</v>
      </c>
      <c r="AS555" s="100">
        <v>2008</v>
      </c>
      <c r="AW555" s="101" t="s">
        <v>740</v>
      </c>
      <c r="AX555" s="190">
        <v>358.69646739130434</v>
      </c>
      <c r="AY555" s="190">
        <v>19.081</v>
      </c>
      <c r="AZ555" s="118"/>
      <c r="BK555" s="209"/>
      <c r="BL555" s="210"/>
      <c r="BM555" s="210"/>
      <c r="BN555" s="210"/>
      <c r="BO555" s="210"/>
      <c r="BP555" s="120"/>
      <c r="BQ555" s="120"/>
    </row>
    <row r="556" spans="3:69" ht="12" customHeight="1">
      <c r="C556" s="117"/>
      <c r="D556" s="124">
        <v>357.9548532731377</v>
      </c>
      <c r="E556" s="103" t="s">
        <v>276</v>
      </c>
      <c r="F556" s="64">
        <f>IF(D556&lt;=303.4,(D556-'[2]Stages'!$C$66)*'[2]Stages'!$H$67+'[2]Stages'!$E$66,IF(D556&lt;=307.2,(D556-'[2]Stages'!$C$67)*'[2]Stages'!$H$68+'[2]Stages'!$E$67,IF(D556&lt;=311.7,(D556-'[2]Stages'!$C$68)*'[2]Stages'!$H$69+'[2]Stages'!$E$68,IF(D556&lt;=318.1,(D556-'[2]Stages'!$C$69)*'[2]Stages'!$H$70+'[2]Stages'!$E$69,IF(D556&lt;=328.3,(D556-'[2]Stages'!$C$70)*'[2]Stages'!$H$71+'[2]Stages'!$E$70,IF(D556&lt;=345.3,(D556-'[2]Stages'!$C$71)*'[2]Stages'!$H$72+'[2]Stages'!$E$71,IF(D556&lt;=359.2,(D556-'[2]Stages'!$C$72)*'[2]Stages'!$H$73+'[2]Stages'!$E$72)))))))</f>
        <v>357.84624161618785</v>
      </c>
      <c r="G556" s="101" t="s">
        <v>737</v>
      </c>
      <c r="Q556" s="117" t="s">
        <v>207</v>
      </c>
      <c r="R556" s="117" t="s">
        <v>774</v>
      </c>
      <c r="U556" s="101" t="s">
        <v>772</v>
      </c>
      <c r="V556" s="120"/>
      <c r="W556" s="105" t="s">
        <v>477</v>
      </c>
      <c r="AB556" s="18">
        <v>22.4</v>
      </c>
      <c r="AC556" s="194">
        <v>19.2</v>
      </c>
      <c r="AE556" s="194">
        <v>19.2</v>
      </c>
      <c r="AF556" s="194"/>
      <c r="AG556" s="194">
        <v>19.2</v>
      </c>
      <c r="AH556" s="146">
        <f t="shared" si="16"/>
        <v>19.400000000000002</v>
      </c>
      <c r="AI556" s="189">
        <f t="shared" si="14"/>
        <v>24.823999999999998</v>
      </c>
      <c r="AJ556" s="189">
        <f t="shared" si="15"/>
        <v>31.394000000000005</v>
      </c>
      <c r="AS556" s="100">
        <v>2008</v>
      </c>
      <c r="AW556" s="101" t="s">
        <v>740</v>
      </c>
      <c r="AX556" s="190">
        <v>358.7031746031746</v>
      </c>
      <c r="AY556" s="190">
        <v>19.87</v>
      </c>
      <c r="AZ556" s="118"/>
      <c r="BK556" s="209"/>
      <c r="BL556" s="210"/>
      <c r="BM556" s="210"/>
      <c r="BN556" s="210"/>
      <c r="BO556" s="210"/>
      <c r="BP556" s="120"/>
      <c r="BQ556" s="120"/>
    </row>
    <row r="557" spans="3:69" ht="12" customHeight="1">
      <c r="C557" s="117"/>
      <c r="D557" s="124">
        <v>357.979797979798</v>
      </c>
      <c r="E557" s="103" t="s">
        <v>276</v>
      </c>
      <c r="F557" s="64">
        <f>IF(D557&lt;=303.4,(D557-'[2]Stages'!$C$66)*'[2]Stages'!$H$67+'[2]Stages'!$E$66,IF(D557&lt;=307.2,(D557-'[2]Stages'!$C$67)*'[2]Stages'!$H$68+'[2]Stages'!$E$67,IF(D557&lt;=311.7,(D557-'[2]Stages'!$C$68)*'[2]Stages'!$H$69+'[2]Stages'!$E$68,IF(D557&lt;=318.1,(D557-'[2]Stages'!$C$69)*'[2]Stages'!$H$70+'[2]Stages'!$E$69,IF(D557&lt;=328.3,(D557-'[2]Stages'!$C$70)*'[2]Stages'!$H$71+'[2]Stages'!$E$70,IF(D557&lt;=345.3,(D557-'[2]Stages'!$C$71)*'[2]Stages'!$H$72+'[2]Stages'!$E$71,IF(D557&lt;=359.2,(D557-'[2]Stages'!$C$72)*'[2]Stages'!$H$73+'[2]Stages'!$E$72)))))))</f>
        <v>357.86815347721824</v>
      </c>
      <c r="G557" s="101" t="s">
        <v>737</v>
      </c>
      <c r="Q557" s="117" t="s">
        <v>207</v>
      </c>
      <c r="R557" s="117" t="s">
        <v>773</v>
      </c>
      <c r="U557" s="101"/>
      <c r="V557" s="120"/>
      <c r="W557" s="105" t="s">
        <v>477</v>
      </c>
      <c r="AB557" s="18">
        <v>22.4</v>
      </c>
      <c r="AC557" s="194">
        <v>18.021</v>
      </c>
      <c r="AE557" s="194">
        <v>18.021</v>
      </c>
      <c r="AF557" s="194"/>
      <c r="AG557" s="194">
        <v>18.021</v>
      </c>
      <c r="AH557" s="146">
        <f t="shared" si="16"/>
        <v>18.221000000000004</v>
      </c>
      <c r="AI557" s="189">
        <f t="shared" si="14"/>
        <v>29.98801999999999</v>
      </c>
      <c r="AJ557" s="189">
        <f t="shared" si="15"/>
        <v>36.55802</v>
      </c>
      <c r="AS557" s="100">
        <v>2008</v>
      </c>
      <c r="AW557" s="101" t="s">
        <v>740</v>
      </c>
      <c r="AX557" s="190">
        <v>358.71</v>
      </c>
      <c r="AY557" s="190">
        <v>18.73</v>
      </c>
      <c r="AZ557" s="118"/>
      <c r="BK557" s="209"/>
      <c r="BL557" s="210"/>
      <c r="BM557" s="210"/>
      <c r="BN557" s="210"/>
      <c r="BO557" s="210"/>
      <c r="BP557" s="120"/>
      <c r="BQ557" s="120"/>
    </row>
    <row r="558" spans="3:69" ht="12" customHeight="1">
      <c r="C558" s="117"/>
      <c r="D558" s="124">
        <v>357.9819413092551</v>
      </c>
      <c r="E558" s="103" t="s">
        <v>276</v>
      </c>
      <c r="F558" s="64">
        <f>IF(D558&lt;=303.4,(D558-'[2]Stages'!$C$66)*'[2]Stages'!$H$67+'[2]Stages'!$E$66,IF(D558&lt;=307.2,(D558-'[2]Stages'!$C$67)*'[2]Stages'!$H$68+'[2]Stages'!$E$67,IF(D558&lt;=311.7,(D558-'[2]Stages'!$C$68)*'[2]Stages'!$H$69+'[2]Stages'!$E$68,IF(D558&lt;=318.1,(D558-'[2]Stages'!$C$69)*'[2]Stages'!$H$70+'[2]Stages'!$E$69,IF(D558&lt;=328.3,(D558-'[2]Stages'!$C$70)*'[2]Stages'!$H$71+'[2]Stages'!$E$70,IF(D558&lt;=345.3,(D558-'[2]Stages'!$C$71)*'[2]Stages'!$H$72+'[2]Stages'!$E$71,IF(D558&lt;=359.2,(D558-'[2]Stages'!$C$72)*'[2]Stages'!$H$73+'[2]Stages'!$E$72)))))))</f>
        <v>357.8700362148205</v>
      </c>
      <c r="G558" s="101" t="s">
        <v>737</v>
      </c>
      <c r="Q558" s="117" t="s">
        <v>207</v>
      </c>
      <c r="R558" s="117" t="s">
        <v>774</v>
      </c>
      <c r="U558" s="101" t="s">
        <v>772</v>
      </c>
      <c r="V558" s="120"/>
      <c r="W558" s="105" t="s">
        <v>477</v>
      </c>
      <c r="AB558" s="18">
        <v>22.4</v>
      </c>
      <c r="AC558" s="194">
        <v>19.20333333333333</v>
      </c>
      <c r="AE558" s="194">
        <v>19.20333333333333</v>
      </c>
      <c r="AF558" s="194"/>
      <c r="AG558" s="194">
        <v>19.20333333333333</v>
      </c>
      <c r="AH558" s="146">
        <f t="shared" si="16"/>
        <v>19.403333333333332</v>
      </c>
      <c r="AI558" s="189">
        <f t="shared" si="14"/>
        <v>24.80940000000001</v>
      </c>
      <c r="AJ558" s="189">
        <f t="shared" si="15"/>
        <v>31.379400000000018</v>
      </c>
      <c r="AS558" s="100">
        <v>2008</v>
      </c>
      <c r="AW558" s="101" t="s">
        <v>740</v>
      </c>
      <c r="AX558" s="199">
        <v>358.9</v>
      </c>
      <c r="AY558" s="200">
        <v>18.75</v>
      </c>
      <c r="AZ558" s="201"/>
      <c r="BK558" s="209"/>
      <c r="BL558" s="210"/>
      <c r="BM558" s="210"/>
      <c r="BN558" s="210"/>
      <c r="BO558" s="210"/>
      <c r="BP558" s="120"/>
      <c r="BQ558" s="120"/>
    </row>
    <row r="559" spans="1:70" ht="12" customHeight="1">
      <c r="A559" s="202" t="s">
        <v>775</v>
      </c>
      <c r="B559" s="203"/>
      <c r="C559" s="120"/>
      <c r="D559" s="204">
        <v>358</v>
      </c>
      <c r="E559" s="205" t="s">
        <v>276</v>
      </c>
      <c r="F559" s="64">
        <f>IF(D559&lt;=303.4,(D559-'[2]Stages'!$C$66)*'[2]Stages'!$H$67+'[2]Stages'!$E$66,IF(D559&lt;=307.2,(D559-'[2]Stages'!$C$67)*'[2]Stages'!$H$68+'[2]Stages'!$E$67,IF(D559&lt;=311.7,(D559-'[2]Stages'!$C$68)*'[2]Stages'!$H$69+'[2]Stages'!$E$68,IF(D559&lt;=318.1,(D559-'[2]Stages'!$C$69)*'[2]Stages'!$H$70+'[2]Stages'!$E$69,IF(D559&lt;=328.3,(D559-'[2]Stages'!$C$70)*'[2]Stages'!$H$71+'[2]Stages'!$E$70,IF(D559&lt;=345.3,(D559-'[2]Stages'!$C$71)*'[2]Stages'!$H$72+'[2]Stages'!$E$71,IF(D559&lt;=359.2,(D559-'[2]Stages'!$C$72)*'[2]Stages'!$H$73+'[2]Stages'!$E$72)))))))</f>
        <v>357.88589928057553</v>
      </c>
      <c r="G559" s="206" t="s">
        <v>737</v>
      </c>
      <c r="H559" s="206" t="s">
        <v>765</v>
      </c>
      <c r="I559" s="120"/>
      <c r="J559" s="120"/>
      <c r="K559" s="120"/>
      <c r="L559" s="120"/>
      <c r="M559" s="120"/>
      <c r="N559" s="120"/>
      <c r="O559" s="120"/>
      <c r="P559" s="120"/>
      <c r="Q559" s="120" t="s">
        <v>758</v>
      </c>
      <c r="R559" s="120" t="s">
        <v>759</v>
      </c>
      <c r="S559" s="120"/>
      <c r="T559" s="120"/>
      <c r="U559" s="120" t="s">
        <v>760</v>
      </c>
      <c r="V559" s="203"/>
      <c r="W559" s="120" t="s">
        <v>769</v>
      </c>
      <c r="X559" s="120"/>
      <c r="Y559" s="120"/>
      <c r="Z559" s="120"/>
      <c r="AA559" s="120"/>
      <c r="AB559" s="18">
        <v>22.4</v>
      </c>
      <c r="AC559" s="203">
        <v>18.43</v>
      </c>
      <c r="AD559" s="203"/>
      <c r="AE559" s="203">
        <v>18.43</v>
      </c>
      <c r="AF559" s="203"/>
      <c r="AG559" s="203">
        <v>18.43</v>
      </c>
      <c r="AH559" s="146">
        <f t="shared" si="16"/>
        <v>18.630000000000003</v>
      </c>
      <c r="AI559" s="189">
        <f t="shared" si="14"/>
        <v>28.196600000000004</v>
      </c>
      <c r="AJ559" s="189">
        <f t="shared" si="15"/>
        <v>34.7666</v>
      </c>
      <c r="AK559" s="120"/>
      <c r="AL559" s="120"/>
      <c r="AM559" s="120" t="s">
        <v>762</v>
      </c>
      <c r="AN559" s="120" t="s">
        <v>243</v>
      </c>
      <c r="AO559" s="203">
        <v>240</v>
      </c>
      <c r="AP559" s="120"/>
      <c r="AQ559" s="203">
        <v>146</v>
      </c>
      <c r="AR559" s="203">
        <v>160</v>
      </c>
      <c r="AS559" s="203">
        <v>2006</v>
      </c>
      <c r="AT559" s="120"/>
      <c r="AU559" s="120"/>
      <c r="AV559" s="120"/>
      <c r="AW559" s="120" t="s">
        <v>763</v>
      </c>
      <c r="AX559" s="181">
        <v>371</v>
      </c>
      <c r="AY559" s="181"/>
      <c r="AZ559" s="182"/>
      <c r="BA559" s="121"/>
      <c r="BB559" s="121"/>
      <c r="BC559" s="208"/>
      <c r="BD559" s="120"/>
      <c r="BK559" s="209"/>
      <c r="BL559" s="210"/>
      <c r="BM559" s="210"/>
      <c r="BN559" s="210"/>
      <c r="BO559" s="210"/>
      <c r="BP559" s="120"/>
      <c r="BQ559" s="120"/>
      <c r="BR559" s="119"/>
    </row>
    <row r="560" spans="3:69" ht="12" customHeight="1">
      <c r="C560" s="117"/>
      <c r="D560" s="124">
        <v>358.0090293453725</v>
      </c>
      <c r="E560" s="103" t="s">
        <v>276</v>
      </c>
      <c r="F560" s="64">
        <f>IF(D560&lt;=303.4,(D560-'[2]Stages'!$C$66)*'[2]Stages'!$H$67+'[2]Stages'!$E$66,IF(D560&lt;=307.2,(D560-'[2]Stages'!$C$67)*'[2]Stages'!$H$68+'[2]Stages'!$E$67,IF(D560&lt;=311.7,(D560-'[2]Stages'!$C$68)*'[2]Stages'!$H$69+'[2]Stages'!$E$68,IF(D560&lt;=318.1,(D560-'[2]Stages'!$C$69)*'[2]Stages'!$H$70+'[2]Stages'!$E$69,IF(D560&lt;=328.3,(D560-'[2]Stages'!$C$70)*'[2]Stages'!$H$71+'[2]Stages'!$E$70,IF(D560&lt;=345.3,(D560-'[2]Stages'!$C$71)*'[2]Stages'!$H$72+'[2]Stages'!$E$71,IF(D560&lt;=359.2,(D560-'[2]Stages'!$C$72)*'[2]Stages'!$H$73+'[2]Stages'!$E$72)))))))</f>
        <v>357.8938308134531</v>
      </c>
      <c r="G560" s="101" t="s">
        <v>737</v>
      </c>
      <c r="Q560" s="117" t="s">
        <v>207</v>
      </c>
      <c r="R560" s="117" t="s">
        <v>774</v>
      </c>
      <c r="U560" s="101" t="s">
        <v>772</v>
      </c>
      <c r="V560" s="120"/>
      <c r="W560" s="105" t="s">
        <v>477</v>
      </c>
      <c r="AB560" s="18">
        <v>22.4</v>
      </c>
      <c r="AC560" s="194">
        <v>18.59333333333333</v>
      </c>
      <c r="AE560" s="194">
        <v>18.59333333333333</v>
      </c>
      <c r="AF560" s="194"/>
      <c r="AG560" s="194">
        <v>18.59333333333333</v>
      </c>
      <c r="AH560" s="146">
        <f t="shared" si="16"/>
        <v>18.793333333333333</v>
      </c>
      <c r="AI560" s="189">
        <f t="shared" si="14"/>
        <v>27.481200000000015</v>
      </c>
      <c r="AJ560" s="189">
        <f t="shared" si="15"/>
        <v>34.05120000000001</v>
      </c>
      <c r="AS560" s="100">
        <v>2008</v>
      </c>
      <c r="AW560" s="101" t="s">
        <v>740</v>
      </c>
      <c r="AX560" s="190">
        <v>358.9076086956522</v>
      </c>
      <c r="AY560" s="190">
        <v>19.92</v>
      </c>
      <c r="AZ560" s="118"/>
      <c r="BK560" s="209"/>
      <c r="BL560" s="210"/>
      <c r="BM560" s="210"/>
      <c r="BN560" s="210"/>
      <c r="BO560" s="210"/>
      <c r="BP560" s="120"/>
      <c r="BQ560" s="120"/>
    </row>
    <row r="561" spans="3:69" ht="12" customHeight="1">
      <c r="C561" s="117"/>
      <c r="D561" s="124">
        <v>358.0270880361174</v>
      </c>
      <c r="E561" s="103" t="s">
        <v>276</v>
      </c>
      <c r="F561" s="64">
        <f>IF(D561&lt;=303.4,(D561-'[2]Stages'!$C$66)*'[2]Stages'!$H$67+'[2]Stages'!$E$66,IF(D561&lt;=307.2,(D561-'[2]Stages'!$C$67)*'[2]Stages'!$H$68+'[2]Stages'!$E$67,IF(D561&lt;=311.7,(D561-'[2]Stages'!$C$68)*'[2]Stages'!$H$69+'[2]Stages'!$E$68,IF(D561&lt;=318.1,(D561-'[2]Stages'!$C$69)*'[2]Stages'!$H$70+'[2]Stages'!$E$69,IF(D561&lt;=328.3,(D561-'[2]Stages'!$C$70)*'[2]Stages'!$H$71+'[2]Stages'!$E$70,IF(D561&lt;=345.3,(D561-'[2]Stages'!$C$71)*'[2]Stages'!$H$72+'[2]Stages'!$E$71,IF(D561&lt;=359.2,(D561-'[2]Stages'!$C$72)*'[2]Stages'!$H$73+'[2]Stages'!$E$72)))))))</f>
        <v>357.90969387920813</v>
      </c>
      <c r="G561" s="101" t="s">
        <v>737</v>
      </c>
      <c r="Q561" s="117" t="s">
        <v>207</v>
      </c>
      <c r="R561" s="117" t="s">
        <v>774</v>
      </c>
      <c r="U561" s="101" t="s">
        <v>772</v>
      </c>
      <c r="V561" s="120"/>
      <c r="W561" s="105" t="s">
        <v>477</v>
      </c>
      <c r="AB561" s="18">
        <v>22.4</v>
      </c>
      <c r="AC561" s="194">
        <v>19.2325</v>
      </c>
      <c r="AE561" s="194">
        <v>19.2325</v>
      </c>
      <c r="AF561" s="194"/>
      <c r="AG561" s="194">
        <v>19.2325</v>
      </c>
      <c r="AH561" s="146">
        <f t="shared" si="16"/>
        <v>19.432500000000005</v>
      </c>
      <c r="AI561" s="189">
        <f t="shared" si="14"/>
        <v>24.68164999999999</v>
      </c>
      <c r="AJ561" s="189">
        <f t="shared" si="15"/>
        <v>31.251649999999998</v>
      </c>
      <c r="AS561" s="100">
        <v>2008</v>
      </c>
      <c r="AW561" s="101" t="s">
        <v>740</v>
      </c>
      <c r="AX561" s="190">
        <v>358.96</v>
      </c>
      <c r="AY561" s="190">
        <v>18.96</v>
      </c>
      <c r="AZ561" s="118">
        <v>359</v>
      </c>
      <c r="BA561" s="108">
        <f>AVERAGE(AY511:AY575)</f>
        <v>19.089068783068782</v>
      </c>
      <c r="BB561" s="108">
        <f>STDEV(AY511:AY575)</f>
        <v>0.775849759960839</v>
      </c>
      <c r="BC561" s="109">
        <f>COUNT(AY511:AY575)</f>
        <v>63</v>
      </c>
      <c r="BD561" s="108">
        <f>2*BB561/(BC561)^0.5</f>
        <v>0.19549576377195596</v>
      </c>
      <c r="BK561" s="209"/>
      <c r="BL561" s="210"/>
      <c r="BM561" s="210"/>
      <c r="BN561" s="210"/>
      <c r="BO561" s="210"/>
      <c r="BP561" s="120"/>
      <c r="BQ561" s="120"/>
    </row>
    <row r="562" spans="3:69" ht="12" customHeight="1">
      <c r="C562" s="117"/>
      <c r="D562" s="124">
        <v>358.0451467268623</v>
      </c>
      <c r="E562" s="103" t="s">
        <v>276</v>
      </c>
      <c r="F562" s="64">
        <f>IF(D562&lt;=303.4,(D562-'[2]Stages'!$C$66)*'[2]Stages'!$H$67+'[2]Stages'!$E$66,IF(D562&lt;=307.2,(D562-'[2]Stages'!$C$67)*'[2]Stages'!$H$68+'[2]Stages'!$E$67,IF(D562&lt;=311.7,(D562-'[2]Stages'!$C$68)*'[2]Stages'!$H$69+'[2]Stages'!$E$68,IF(D562&lt;=318.1,(D562-'[2]Stages'!$C$69)*'[2]Stages'!$H$70+'[2]Stages'!$E$69,IF(D562&lt;=328.3,(D562-'[2]Stages'!$C$70)*'[2]Stages'!$H$71+'[2]Stages'!$E$70,IF(D562&lt;=345.3,(D562-'[2]Stages'!$C$71)*'[2]Stages'!$H$72+'[2]Stages'!$E$71,IF(D562&lt;=359.2,(D562-'[2]Stages'!$C$72)*'[2]Stages'!$H$73+'[2]Stages'!$E$72)))))))</f>
        <v>357.9255569449632</v>
      </c>
      <c r="G562" s="101" t="s">
        <v>737</v>
      </c>
      <c r="Q562" s="117" t="s">
        <v>207</v>
      </c>
      <c r="R562" s="117" t="s">
        <v>774</v>
      </c>
      <c r="U562" s="101" t="s">
        <v>772</v>
      </c>
      <c r="V562" s="120"/>
      <c r="W562" s="105" t="s">
        <v>477</v>
      </c>
      <c r="AB562" s="18">
        <v>22.4</v>
      </c>
      <c r="AC562" s="194">
        <v>19.346666666666668</v>
      </c>
      <c r="AE562" s="194">
        <v>19.346666666666668</v>
      </c>
      <c r="AF562" s="194"/>
      <c r="AG562" s="194">
        <v>19.346666666666668</v>
      </c>
      <c r="AH562" s="146">
        <f t="shared" si="16"/>
        <v>19.54666666666667</v>
      </c>
      <c r="AI562" s="189">
        <f t="shared" si="14"/>
        <v>24.18159999999999</v>
      </c>
      <c r="AJ562" s="189">
        <f t="shared" si="15"/>
        <v>30.751599999999996</v>
      </c>
      <c r="AS562" s="100">
        <v>2008</v>
      </c>
      <c r="AW562" s="101" t="s">
        <v>740</v>
      </c>
      <c r="AX562" s="190">
        <v>358.9673913043478</v>
      </c>
      <c r="AY562" s="190">
        <v>19.846666666666664</v>
      </c>
      <c r="AZ562" s="118"/>
      <c r="BK562" s="211"/>
      <c r="BL562" s="212"/>
      <c r="BM562" s="212"/>
      <c r="BN562" s="212"/>
      <c r="BO562" s="212"/>
      <c r="BP562" s="120"/>
      <c r="BQ562" s="120"/>
    </row>
    <row r="563" spans="3:69" ht="12" customHeight="1">
      <c r="C563" s="117"/>
      <c r="D563" s="124">
        <v>358.0541760722348</v>
      </c>
      <c r="E563" s="103" t="s">
        <v>276</v>
      </c>
      <c r="F563" s="64">
        <f>IF(D563&lt;=303.4,(D563-'[2]Stages'!$C$66)*'[2]Stages'!$H$67+'[2]Stages'!$E$66,IF(D563&lt;=307.2,(D563-'[2]Stages'!$C$67)*'[2]Stages'!$H$68+'[2]Stages'!$E$67,IF(D563&lt;=311.7,(D563-'[2]Stages'!$C$68)*'[2]Stages'!$H$69+'[2]Stages'!$E$68,IF(D563&lt;=318.1,(D563-'[2]Stages'!$C$69)*'[2]Stages'!$H$70+'[2]Stages'!$E$69,IF(D563&lt;=328.3,(D563-'[2]Stages'!$C$70)*'[2]Stages'!$H$71+'[2]Stages'!$E$70,IF(D563&lt;=345.3,(D563-'[2]Stages'!$C$71)*'[2]Stages'!$H$72+'[2]Stages'!$E$71,IF(D563&lt;=359.2,(D563-'[2]Stages'!$C$72)*'[2]Stages'!$H$73+'[2]Stages'!$E$72)))))))</f>
        <v>357.9334884778408</v>
      </c>
      <c r="G563" s="101" t="s">
        <v>737</v>
      </c>
      <c r="Q563" s="117" t="s">
        <v>207</v>
      </c>
      <c r="R563" s="117" t="s">
        <v>774</v>
      </c>
      <c r="U563" s="101" t="s">
        <v>772</v>
      </c>
      <c r="V563" s="120"/>
      <c r="W563" s="105" t="s">
        <v>477</v>
      </c>
      <c r="AB563" s="18">
        <v>22.4</v>
      </c>
      <c r="AC563" s="194">
        <v>19.333333333333336</v>
      </c>
      <c r="AE563" s="194">
        <v>19.333333333333336</v>
      </c>
      <c r="AF563" s="194"/>
      <c r="AG563" s="194">
        <v>19.333333333333336</v>
      </c>
      <c r="AH563" s="146">
        <f t="shared" si="16"/>
        <v>19.53333333333334</v>
      </c>
      <c r="AI563" s="189">
        <f t="shared" si="14"/>
        <v>24.239999999999995</v>
      </c>
      <c r="AJ563" s="189">
        <f t="shared" si="15"/>
        <v>30.809999999999988</v>
      </c>
      <c r="AS563" s="100">
        <v>2008</v>
      </c>
      <c r="AW563" s="101" t="s">
        <v>740</v>
      </c>
      <c r="AX563" s="199">
        <v>359</v>
      </c>
      <c r="AY563" s="200">
        <v>18.58</v>
      </c>
      <c r="AZ563" s="201"/>
      <c r="BK563" s="211"/>
      <c r="BL563" s="212"/>
      <c r="BM563" s="212"/>
      <c r="BN563" s="212"/>
      <c r="BO563" s="212"/>
      <c r="BP563" s="120"/>
      <c r="BQ563" s="120"/>
    </row>
    <row r="564" spans="3:69" ht="12" customHeight="1">
      <c r="C564" s="117"/>
      <c r="D564" s="124">
        <v>358.06666666666666</v>
      </c>
      <c r="E564" s="103" t="s">
        <v>276</v>
      </c>
      <c r="F564" s="64">
        <f>IF(D564&lt;=303.4,(D564-'[2]Stages'!$C$66)*'[2]Stages'!$H$67+'[2]Stages'!$E$66,IF(D564&lt;=307.2,(D564-'[2]Stages'!$C$67)*'[2]Stages'!$H$68+'[2]Stages'!$E$67,IF(D564&lt;=311.7,(D564-'[2]Stages'!$C$68)*'[2]Stages'!$H$69+'[2]Stages'!$E$68,IF(D564&lt;=318.1,(D564-'[2]Stages'!$C$69)*'[2]Stages'!$H$70+'[2]Stages'!$E$69,IF(D564&lt;=328.3,(D564-'[2]Stages'!$C$70)*'[2]Stages'!$H$71+'[2]Stages'!$E$70,IF(D564&lt;=345.3,(D564-'[2]Stages'!$C$71)*'[2]Stages'!$H$72+'[2]Stages'!$E$71,IF(D564&lt;=359.2,(D564-'[2]Stages'!$C$72)*'[2]Stages'!$H$73+'[2]Stages'!$E$72)))))))</f>
        <v>357.9444604316547</v>
      </c>
      <c r="G564" s="101" t="s">
        <v>737</v>
      </c>
      <c r="Q564" s="117" t="s">
        <v>207</v>
      </c>
      <c r="R564" s="117" t="s">
        <v>747</v>
      </c>
      <c r="U564" s="101" t="s">
        <v>772</v>
      </c>
      <c r="V564" s="120"/>
      <c r="W564" s="105" t="s">
        <v>477</v>
      </c>
      <c r="AB564" s="18">
        <v>22.4</v>
      </c>
      <c r="AC564" s="194">
        <v>19.493333333333332</v>
      </c>
      <c r="AE564" s="194">
        <v>19.493333333333332</v>
      </c>
      <c r="AF564" s="194"/>
      <c r="AG564" s="194">
        <v>19.493333333333332</v>
      </c>
      <c r="AH564" s="146">
        <f t="shared" si="16"/>
        <v>19.693333333333335</v>
      </c>
      <c r="AI564" s="189">
        <f t="shared" si="14"/>
        <v>23.539200000000008</v>
      </c>
      <c r="AJ564" s="189">
        <f t="shared" si="15"/>
        <v>30.1092</v>
      </c>
      <c r="AS564" s="100">
        <v>2008</v>
      </c>
      <c r="AW564" s="101" t="s">
        <v>740</v>
      </c>
      <c r="AX564" s="199">
        <v>359</v>
      </c>
      <c r="AY564" s="200">
        <v>18.42</v>
      </c>
      <c r="AZ564" s="201"/>
      <c r="BK564" s="211"/>
      <c r="BL564" s="212"/>
      <c r="BM564" s="212"/>
      <c r="BN564" s="212"/>
      <c r="BO564" s="212"/>
      <c r="BP564" s="120"/>
      <c r="BQ564" s="120"/>
    </row>
    <row r="565" spans="3:69" ht="12" customHeight="1">
      <c r="C565" s="117"/>
      <c r="D565" s="124">
        <v>358.1275</v>
      </c>
      <c r="E565" s="103" t="s">
        <v>276</v>
      </c>
      <c r="F565" s="64">
        <f>IF(D565&lt;=303.4,(D565-'[2]Stages'!$C$66)*'[2]Stages'!$H$67+'[2]Stages'!$E$66,IF(D565&lt;=307.2,(D565-'[2]Stages'!$C$67)*'[2]Stages'!$H$68+'[2]Stages'!$E$67,IF(D565&lt;=311.7,(D565-'[2]Stages'!$C$68)*'[2]Stages'!$H$69+'[2]Stages'!$E$68,IF(D565&lt;=318.1,(D565-'[2]Stages'!$C$69)*'[2]Stages'!$H$70+'[2]Stages'!$E$69,IF(D565&lt;=328.3,(D565-'[2]Stages'!$C$70)*'[2]Stages'!$H$71+'[2]Stages'!$E$70,IF(D565&lt;=345.3,(D565-'[2]Stages'!$C$71)*'[2]Stages'!$H$72+'[2]Stages'!$E$71,IF(D565&lt;=359.2,(D565-'[2]Stages'!$C$72)*'[2]Stages'!$H$73+'[2]Stages'!$E$72)))))))</f>
        <v>357.9978974820144</v>
      </c>
      <c r="G565" s="101" t="s">
        <v>737</v>
      </c>
      <c r="Q565" s="117" t="s">
        <v>207</v>
      </c>
      <c r="R565" s="117" t="s">
        <v>773</v>
      </c>
      <c r="U565" s="101"/>
      <c r="V565" s="120"/>
      <c r="W565" s="105" t="s">
        <v>477</v>
      </c>
      <c r="AB565" s="18">
        <v>22.4</v>
      </c>
      <c r="AC565" s="194">
        <v>19.13</v>
      </c>
      <c r="AE565" s="194">
        <v>19.13</v>
      </c>
      <c r="AF565" s="194"/>
      <c r="AG565" s="194">
        <v>19.13</v>
      </c>
      <c r="AH565" s="146">
        <f t="shared" si="16"/>
        <v>19.330000000000002</v>
      </c>
      <c r="AI565" s="189">
        <f t="shared" si="14"/>
        <v>25.1306</v>
      </c>
      <c r="AJ565" s="189">
        <f t="shared" si="15"/>
        <v>31.70060000000001</v>
      </c>
      <c r="AS565" s="100">
        <v>2008</v>
      </c>
      <c r="AW565" s="101" t="s">
        <v>740</v>
      </c>
      <c r="AX565" s="190">
        <v>359.0271739130435</v>
      </c>
      <c r="AY565" s="190">
        <v>19.205</v>
      </c>
      <c r="AZ565" s="118"/>
      <c r="BK565" s="211"/>
      <c r="BL565" s="212"/>
      <c r="BM565" s="212"/>
      <c r="BN565" s="212"/>
      <c r="BO565" s="212"/>
      <c r="BP565" s="120"/>
      <c r="BQ565" s="120"/>
    </row>
    <row r="566" spans="3:69" ht="12" customHeight="1">
      <c r="C566" s="117"/>
      <c r="D566" s="124">
        <v>358.1805869074492</v>
      </c>
      <c r="E566" s="103" t="s">
        <v>276</v>
      </c>
      <c r="F566" s="64">
        <f>IF(D566&lt;=303.4,(D566-'[2]Stages'!$C$66)*'[2]Stages'!$H$67+'[2]Stages'!$E$66,IF(D566&lt;=307.2,(D566-'[2]Stages'!$C$67)*'[2]Stages'!$H$68+'[2]Stages'!$E$67,IF(D566&lt;=311.7,(D566-'[2]Stages'!$C$68)*'[2]Stages'!$H$69+'[2]Stages'!$E$68,IF(D566&lt;=318.1,(D566-'[2]Stages'!$C$69)*'[2]Stages'!$H$70+'[2]Stages'!$E$69,IF(D566&lt;=328.3,(D566-'[2]Stages'!$C$70)*'[2]Stages'!$H$71+'[2]Stages'!$E$70,IF(D566&lt;=345.3,(D566-'[2]Stages'!$C$71)*'[2]Stages'!$H$72+'[2]Stages'!$E$71,IF(D566&lt;=359.2,(D566-'[2]Stages'!$C$72)*'[2]Stages'!$H$73+'[2]Stages'!$E$72)))))))</f>
        <v>358.04452993812623</v>
      </c>
      <c r="G566" s="101" t="s">
        <v>737</v>
      </c>
      <c r="Q566" s="117" t="s">
        <v>207</v>
      </c>
      <c r="R566" s="117" t="s">
        <v>774</v>
      </c>
      <c r="U566" s="101" t="s">
        <v>772</v>
      </c>
      <c r="V566" s="120"/>
      <c r="W566" s="105" t="s">
        <v>477</v>
      </c>
      <c r="AB566" s="18">
        <v>22.4</v>
      </c>
      <c r="AC566" s="194">
        <v>20.44</v>
      </c>
      <c r="AE566" s="194">
        <v>20.44</v>
      </c>
      <c r="AF566" s="194"/>
      <c r="AG566" s="194">
        <v>20.44</v>
      </c>
      <c r="AH566" s="146">
        <f t="shared" si="16"/>
        <v>20.640000000000004</v>
      </c>
      <c r="AI566" s="189">
        <f t="shared" si="14"/>
        <v>19.392799999999994</v>
      </c>
      <c r="AJ566" s="189">
        <f t="shared" si="15"/>
        <v>25.962799999999987</v>
      </c>
      <c r="AS566" s="100">
        <v>2008</v>
      </c>
      <c r="AW566" s="101" t="s">
        <v>740</v>
      </c>
      <c r="AX566" s="199">
        <v>359.1</v>
      </c>
      <c r="AY566" s="200">
        <v>18.94</v>
      </c>
      <c r="AZ566" s="201"/>
      <c r="BK566" s="211"/>
      <c r="BL566" s="212"/>
      <c r="BM566" s="212"/>
      <c r="BN566" s="212"/>
      <c r="BO566" s="212"/>
      <c r="BP566" s="120"/>
      <c r="BQ566" s="120"/>
    </row>
    <row r="567" spans="3:69" ht="12" customHeight="1">
      <c r="C567" s="117"/>
      <c r="D567" s="124">
        <v>358.2255769230769</v>
      </c>
      <c r="E567" s="103" t="s">
        <v>276</v>
      </c>
      <c r="F567" s="64">
        <f>IF(D567&lt;=303.4,(D567-'[2]Stages'!$C$66)*'[2]Stages'!$H$67+'[2]Stages'!$E$66,IF(D567&lt;=307.2,(D567-'[2]Stages'!$C$67)*'[2]Stages'!$H$68+'[2]Stages'!$E$67,IF(D567&lt;=311.7,(D567-'[2]Stages'!$C$68)*'[2]Stages'!$H$69+'[2]Stages'!$E$68,IF(D567&lt;=318.1,(D567-'[2]Stages'!$C$69)*'[2]Stages'!$H$70+'[2]Stages'!$E$69,IF(D567&lt;=328.3,(D567-'[2]Stages'!$C$70)*'[2]Stages'!$H$71+'[2]Stages'!$E$70,IF(D567&lt;=345.3,(D567-'[2]Stages'!$C$71)*'[2]Stages'!$H$72+'[2]Stages'!$E$71,IF(D567&lt;=359.2,(D567-'[2]Stages'!$C$72)*'[2]Stages'!$H$73+'[2]Stages'!$E$72)))))))</f>
        <v>358.0840499446597</v>
      </c>
      <c r="G567" s="101" t="s">
        <v>737</v>
      </c>
      <c r="Q567" s="117" t="s">
        <v>207</v>
      </c>
      <c r="R567" s="117" t="s">
        <v>773</v>
      </c>
      <c r="U567" s="194"/>
      <c r="V567" s="119"/>
      <c r="W567" s="105" t="s">
        <v>477</v>
      </c>
      <c r="AB567" s="18">
        <v>22.4</v>
      </c>
      <c r="AC567" s="194">
        <v>18.66</v>
      </c>
      <c r="AE567" s="194">
        <v>18.66</v>
      </c>
      <c r="AF567" s="194"/>
      <c r="AG567" s="194">
        <v>18.66</v>
      </c>
      <c r="AH567" s="146">
        <f t="shared" si="16"/>
        <v>18.860000000000003</v>
      </c>
      <c r="AI567" s="189">
        <f t="shared" si="14"/>
        <v>27.1892</v>
      </c>
      <c r="AJ567" s="189">
        <f t="shared" si="15"/>
        <v>33.75919999999999</v>
      </c>
      <c r="AS567" s="100">
        <v>2008</v>
      </c>
      <c r="AW567" s="101" t="s">
        <v>740</v>
      </c>
      <c r="AX567" s="190">
        <v>359.20652173913044</v>
      </c>
      <c r="AY567" s="190">
        <v>19.756666666666664</v>
      </c>
      <c r="AZ567" s="118"/>
      <c r="BK567" s="211"/>
      <c r="BL567" s="212"/>
      <c r="BM567" s="212"/>
      <c r="BN567" s="212"/>
      <c r="BO567" s="212"/>
      <c r="BP567" s="119"/>
      <c r="BQ567" s="119"/>
    </row>
    <row r="568" spans="3:69" ht="12" customHeight="1">
      <c r="C568" s="117"/>
      <c r="D568" s="124">
        <v>358.26185101580137</v>
      </c>
      <c r="E568" s="103" t="s">
        <v>276</v>
      </c>
      <c r="F568" s="64">
        <f>IF(D568&lt;=303.4,(D568-'[2]Stages'!$C$66)*'[2]Stages'!$H$67+'[2]Stages'!$E$66,IF(D568&lt;=307.2,(D568-'[2]Stages'!$C$67)*'[2]Stages'!$H$68+'[2]Stages'!$E$67,IF(D568&lt;=311.7,(D568-'[2]Stages'!$C$68)*'[2]Stages'!$H$69+'[2]Stages'!$E$68,IF(D568&lt;=318.1,(D568-'[2]Stages'!$C$69)*'[2]Stages'!$H$70+'[2]Stages'!$E$69,IF(D568&lt;=328.3,(D568-'[2]Stages'!$C$70)*'[2]Stages'!$H$71+'[2]Stages'!$E$70,IF(D568&lt;=345.3,(D568-'[2]Stages'!$C$71)*'[2]Stages'!$H$72+'[2]Stages'!$E$71,IF(D568&lt;=359.2,(D568-'[2]Stages'!$C$72)*'[2]Stages'!$H$73+'[2]Stages'!$E$72)))))))</f>
        <v>358.1159137340241</v>
      </c>
      <c r="G568" s="101" t="s">
        <v>737</v>
      </c>
      <c r="Q568" s="117" t="s">
        <v>207</v>
      </c>
      <c r="R568" s="117" t="s">
        <v>774</v>
      </c>
      <c r="U568" s="101" t="s">
        <v>772</v>
      </c>
      <c r="V568" s="119"/>
      <c r="W568" s="105" t="s">
        <v>477</v>
      </c>
      <c r="AB568" s="18">
        <v>22.4</v>
      </c>
      <c r="AC568" s="194">
        <v>19.176666666666666</v>
      </c>
      <c r="AE568" s="194">
        <v>19.176666666666666</v>
      </c>
      <c r="AF568" s="194"/>
      <c r="AG568" s="194">
        <v>19.176666666666666</v>
      </c>
      <c r="AH568" s="146">
        <f t="shared" si="16"/>
        <v>19.37666666666667</v>
      </c>
      <c r="AI568" s="189">
        <f t="shared" si="14"/>
        <v>24.92620000000001</v>
      </c>
      <c r="AJ568" s="189">
        <f t="shared" si="15"/>
        <v>31.4962</v>
      </c>
      <c r="AS568" s="100">
        <v>2008</v>
      </c>
      <c r="AW568" s="101" t="s">
        <v>740</v>
      </c>
      <c r="AX568" s="199">
        <v>359.3</v>
      </c>
      <c r="AY568" s="200">
        <v>18.86</v>
      </c>
      <c r="AZ568" s="201"/>
      <c r="BK568" s="211"/>
      <c r="BL568" s="212"/>
      <c r="BM568" s="212"/>
      <c r="BN568" s="212"/>
      <c r="BO568" s="212"/>
      <c r="BP568" s="119"/>
      <c r="BQ568" s="119"/>
    </row>
    <row r="569" spans="3:69" ht="12" customHeight="1">
      <c r="C569" s="117"/>
      <c r="D569" s="167">
        <v>358.2637362637363</v>
      </c>
      <c r="E569" s="103" t="s">
        <v>276</v>
      </c>
      <c r="F569" s="64">
        <f>IF(D569&lt;=303.4,(D569-'[2]Stages'!$C$66)*'[2]Stages'!$H$67+'[2]Stages'!$E$66,IF(D569&lt;=307.2,(D569-'[2]Stages'!$C$67)*'[2]Stages'!$H$68+'[2]Stages'!$E$67,IF(D569&lt;=311.7,(D569-'[2]Stages'!$C$68)*'[2]Stages'!$H$69+'[2]Stages'!$E$68,IF(D569&lt;=318.1,(D569-'[2]Stages'!$C$69)*'[2]Stages'!$H$70+'[2]Stages'!$E$69,IF(D569&lt;=328.3,(D569-'[2]Stages'!$C$70)*'[2]Stages'!$H$71+'[2]Stages'!$E$70,IF(D569&lt;=345.3,(D569-'[2]Stages'!$C$71)*'[2]Stages'!$H$72+'[2]Stages'!$E$71,IF(D569&lt;=359.2,(D569-'[2]Stages'!$C$72)*'[2]Stages'!$H$73+'[2]Stages'!$E$72)))))))</f>
        <v>358.1175697683612</v>
      </c>
      <c r="G569" s="101" t="s">
        <v>737</v>
      </c>
      <c r="Q569" s="117" t="s">
        <v>748</v>
      </c>
      <c r="R569" s="117" t="s">
        <v>755</v>
      </c>
      <c r="U569" s="119"/>
      <c r="V569" s="188"/>
      <c r="W569" s="105" t="s">
        <v>477</v>
      </c>
      <c r="AB569" s="18">
        <v>22.4</v>
      </c>
      <c r="AC569" s="188">
        <v>16.656666666666666</v>
      </c>
      <c r="AE569" s="188">
        <v>16.656666666666666</v>
      </c>
      <c r="AF569" s="188"/>
      <c r="AG569" s="188">
        <v>16.656666666666666</v>
      </c>
      <c r="AH569" s="146">
        <f t="shared" si="16"/>
        <v>16.85666666666667</v>
      </c>
      <c r="AI569" s="189">
        <f t="shared" si="14"/>
        <v>35.963800000000006</v>
      </c>
      <c r="AJ569" s="189">
        <f t="shared" si="15"/>
        <v>42.5338</v>
      </c>
      <c r="AS569" s="100">
        <v>2008</v>
      </c>
      <c r="AW569" s="101" t="s">
        <v>740</v>
      </c>
      <c r="AX569" s="199">
        <v>359.4</v>
      </c>
      <c r="AY569" s="200">
        <v>19.12</v>
      </c>
      <c r="AZ569" s="201"/>
      <c r="BK569" s="211"/>
      <c r="BL569" s="212"/>
      <c r="BM569" s="212"/>
      <c r="BN569" s="212"/>
      <c r="BO569" s="212"/>
      <c r="BP569" s="119"/>
      <c r="BQ569" s="119"/>
    </row>
    <row r="570" spans="3:69" ht="12" customHeight="1">
      <c r="C570" s="117"/>
      <c r="D570" s="124">
        <v>358.2666666666667</v>
      </c>
      <c r="E570" s="103" t="s">
        <v>276</v>
      </c>
      <c r="F570" s="64">
        <f>IF(D570&lt;=303.4,(D570-'[2]Stages'!$C$66)*'[2]Stages'!$H$67+'[2]Stages'!$E$66,IF(D570&lt;=307.2,(D570-'[2]Stages'!$C$67)*'[2]Stages'!$H$68+'[2]Stages'!$E$67,IF(D570&lt;=311.7,(D570-'[2]Stages'!$C$68)*'[2]Stages'!$H$69+'[2]Stages'!$E$68,IF(D570&lt;=318.1,(D570-'[2]Stages'!$C$69)*'[2]Stages'!$H$70+'[2]Stages'!$E$69,IF(D570&lt;=328.3,(D570-'[2]Stages'!$C$70)*'[2]Stages'!$H$71+'[2]Stages'!$E$70,IF(D570&lt;=345.3,(D570-'[2]Stages'!$C$71)*'[2]Stages'!$H$72+'[2]Stages'!$E$71,IF(D570&lt;=359.2,(D570-'[2]Stages'!$C$72)*'[2]Stages'!$H$73+'[2]Stages'!$E$72)))))))</f>
        <v>358.1201438848921</v>
      </c>
      <c r="G570" s="101" t="s">
        <v>737</v>
      </c>
      <c r="Q570" s="117" t="s">
        <v>207</v>
      </c>
      <c r="R570" s="117" t="s">
        <v>747</v>
      </c>
      <c r="U570" s="119"/>
      <c r="V570" s="194"/>
      <c r="W570" s="105" t="s">
        <v>477</v>
      </c>
      <c r="AB570" s="18">
        <v>22.4</v>
      </c>
      <c r="AC570" s="194">
        <v>19.32</v>
      </c>
      <c r="AE570" s="194">
        <v>19.32</v>
      </c>
      <c r="AF570" s="194"/>
      <c r="AG570" s="194">
        <v>19.32</v>
      </c>
      <c r="AH570" s="146">
        <f t="shared" si="16"/>
        <v>19.520000000000003</v>
      </c>
      <c r="AI570" s="189">
        <f t="shared" si="14"/>
        <v>24.2984</v>
      </c>
      <c r="AJ570" s="189">
        <f t="shared" si="15"/>
        <v>30.868399999999994</v>
      </c>
      <c r="AS570" s="100">
        <v>2008</v>
      </c>
      <c r="AW570" s="101" t="s">
        <v>740</v>
      </c>
      <c r="AX570" s="190">
        <v>359.40579710144925</v>
      </c>
      <c r="AY570" s="190">
        <v>19.223333333333333</v>
      </c>
      <c r="AZ570" s="118"/>
      <c r="BK570" s="211"/>
      <c r="BL570" s="212"/>
      <c r="BM570" s="212"/>
      <c r="BN570" s="212"/>
      <c r="BO570" s="212"/>
      <c r="BP570" s="119"/>
      <c r="BQ570" s="119"/>
    </row>
    <row r="571" spans="3:69" ht="12" customHeight="1">
      <c r="C571" s="117"/>
      <c r="D571" s="124">
        <v>358.28893905191876</v>
      </c>
      <c r="E571" s="103" t="s">
        <v>276</v>
      </c>
      <c r="F571" s="64">
        <f>IF(D571&lt;=303.4,(D571-'[2]Stages'!$C$66)*'[2]Stages'!$H$67+'[2]Stages'!$E$66,IF(D571&lt;=307.2,(D571-'[2]Stages'!$C$67)*'[2]Stages'!$H$68+'[2]Stages'!$E$67,IF(D571&lt;=311.7,(D571-'[2]Stages'!$C$68)*'[2]Stages'!$H$69+'[2]Stages'!$E$68,IF(D571&lt;=318.1,(D571-'[2]Stages'!$C$69)*'[2]Stages'!$H$70+'[2]Stages'!$E$69,IF(D571&lt;=328.3,(D571-'[2]Stages'!$C$70)*'[2]Stages'!$H$71+'[2]Stages'!$E$70,IF(D571&lt;=345.3,(D571-'[2]Stages'!$C$71)*'[2]Stages'!$H$72+'[2]Stages'!$E$71,IF(D571&lt;=359.2,(D571-'[2]Stages'!$C$72)*'[2]Stages'!$H$73+'[2]Stages'!$E$72)))))))</f>
        <v>358.1397083326567</v>
      </c>
      <c r="G571" s="101" t="s">
        <v>737</v>
      </c>
      <c r="Q571" s="117" t="s">
        <v>207</v>
      </c>
      <c r="R571" s="117" t="s">
        <v>774</v>
      </c>
      <c r="U571" s="101" t="s">
        <v>772</v>
      </c>
      <c r="V571" s="119"/>
      <c r="W571" s="105" t="s">
        <v>477</v>
      </c>
      <c r="AB571" s="18">
        <v>22.4</v>
      </c>
      <c r="AC571" s="194">
        <v>19.675</v>
      </c>
      <c r="AE571" s="194">
        <v>19.675</v>
      </c>
      <c r="AF571" s="194"/>
      <c r="AG571" s="194">
        <v>19.675</v>
      </c>
      <c r="AH571" s="146">
        <f t="shared" si="16"/>
        <v>19.875000000000004</v>
      </c>
      <c r="AI571" s="189">
        <f t="shared" si="14"/>
        <v>22.743499999999997</v>
      </c>
      <c r="AJ571" s="189">
        <f t="shared" si="15"/>
        <v>29.31349999999999</v>
      </c>
      <c r="AS571" s="100">
        <v>2008</v>
      </c>
      <c r="AW571" s="101" t="s">
        <v>740</v>
      </c>
      <c r="AX571" s="199">
        <v>359.5</v>
      </c>
      <c r="AY571" s="200">
        <v>19.16</v>
      </c>
      <c r="AZ571" s="201"/>
      <c r="BK571" s="211"/>
      <c r="BL571" s="212"/>
      <c r="BM571" s="212"/>
      <c r="BN571" s="212"/>
      <c r="BO571" s="212"/>
      <c r="BP571" s="119"/>
      <c r="BQ571" s="119"/>
    </row>
    <row r="572" spans="3:69" ht="12" customHeight="1">
      <c r="C572" s="117"/>
      <c r="D572" s="124">
        <v>358.33408577878106</v>
      </c>
      <c r="E572" s="103" t="s">
        <v>276</v>
      </c>
      <c r="F572" s="64">
        <f>IF(D572&lt;=303.4,(D572-'[2]Stages'!$C$66)*'[2]Stages'!$H$67+'[2]Stages'!$E$66,IF(D572&lt;=307.2,(D572-'[2]Stages'!$C$67)*'[2]Stages'!$H$68+'[2]Stages'!$E$67,IF(D572&lt;=311.7,(D572-'[2]Stages'!$C$68)*'[2]Stages'!$H$69+'[2]Stages'!$E$68,IF(D572&lt;=318.1,(D572-'[2]Stages'!$C$69)*'[2]Stages'!$H$70+'[2]Stages'!$E$69,IF(D572&lt;=328.3,(D572-'[2]Stages'!$C$70)*'[2]Stages'!$H$71+'[2]Stages'!$E$70,IF(D572&lt;=345.3,(D572-'[2]Stages'!$C$71)*'[2]Stages'!$H$72+'[2]Stages'!$E$71,IF(D572&lt;=359.2,(D572-'[2]Stages'!$C$72)*'[2]Stages'!$H$73+'[2]Stages'!$E$72)))))))</f>
        <v>358.1793659970444</v>
      </c>
      <c r="G572" s="101" t="s">
        <v>737</v>
      </c>
      <c r="Q572" s="117" t="s">
        <v>207</v>
      </c>
      <c r="R572" s="117" t="s">
        <v>774</v>
      </c>
      <c r="U572" s="101" t="s">
        <v>772</v>
      </c>
      <c r="V572" s="119"/>
      <c r="W572" s="105" t="s">
        <v>477</v>
      </c>
      <c r="AB572" s="18">
        <v>22.4</v>
      </c>
      <c r="AC572" s="194">
        <v>19.203333333333333</v>
      </c>
      <c r="AE572" s="194">
        <v>19.203333333333333</v>
      </c>
      <c r="AF572" s="194"/>
      <c r="AG572" s="194">
        <v>19.203333333333333</v>
      </c>
      <c r="AH572" s="146">
        <f t="shared" si="16"/>
        <v>19.403333333333336</v>
      </c>
      <c r="AI572" s="189">
        <f t="shared" si="14"/>
        <v>24.809399999999997</v>
      </c>
      <c r="AJ572" s="189">
        <f t="shared" si="15"/>
        <v>31.379400000000004</v>
      </c>
      <c r="AS572" s="100">
        <v>2008</v>
      </c>
      <c r="AW572" s="101" t="s">
        <v>740</v>
      </c>
      <c r="AX572" s="190">
        <v>359.6050724637681</v>
      </c>
      <c r="AY572" s="190">
        <v>19.29</v>
      </c>
      <c r="AZ572" s="118"/>
      <c r="BK572" s="211"/>
      <c r="BL572" s="212"/>
      <c r="BM572" s="212"/>
      <c r="BN572" s="212"/>
      <c r="BO572" s="212"/>
      <c r="BP572" s="119"/>
      <c r="BQ572" s="119"/>
    </row>
    <row r="573" spans="3:69" ht="12" customHeight="1">
      <c r="C573" s="117"/>
      <c r="D573" s="124">
        <v>358.37923250564336</v>
      </c>
      <c r="E573" s="103" t="s">
        <v>276</v>
      </c>
      <c r="F573" s="64">
        <f>IF(D573&lt;=303.4,(D573-'[2]Stages'!$C$66)*'[2]Stages'!$H$67+'[2]Stages'!$E$66,IF(D573&lt;=307.2,(D573-'[2]Stages'!$C$67)*'[2]Stages'!$H$68+'[2]Stages'!$E$67,IF(D573&lt;=311.7,(D573-'[2]Stages'!$C$68)*'[2]Stages'!$H$69+'[2]Stages'!$E$68,IF(D573&lt;=318.1,(D573-'[2]Stages'!$C$69)*'[2]Stages'!$H$70+'[2]Stages'!$E$69,IF(D573&lt;=328.3,(D573-'[2]Stages'!$C$70)*'[2]Stages'!$H$71+'[2]Stages'!$E$70,IF(D573&lt;=345.3,(D573-'[2]Stages'!$C$71)*'[2]Stages'!$H$72+'[2]Stages'!$E$71,IF(D573&lt;=359.2,(D573-'[2]Stages'!$C$72)*'[2]Stages'!$H$73+'[2]Stages'!$E$72)))))))</f>
        <v>358.21902366143206</v>
      </c>
      <c r="G573" s="101" t="s">
        <v>737</v>
      </c>
      <c r="Q573" s="117" t="s">
        <v>207</v>
      </c>
      <c r="R573" s="117" t="s">
        <v>774</v>
      </c>
      <c r="U573" s="101" t="s">
        <v>772</v>
      </c>
      <c r="V573" s="119"/>
      <c r="W573" s="105" t="s">
        <v>477</v>
      </c>
      <c r="AB573" s="18">
        <v>22.4</v>
      </c>
      <c r="AC573" s="194">
        <v>19.04</v>
      </c>
      <c r="AE573" s="194">
        <v>19.04</v>
      </c>
      <c r="AF573" s="194"/>
      <c r="AG573" s="194">
        <v>19.04</v>
      </c>
      <c r="AH573" s="146">
        <f t="shared" si="16"/>
        <v>19.240000000000002</v>
      </c>
      <c r="AI573" s="189">
        <f t="shared" si="14"/>
        <v>25.5248</v>
      </c>
      <c r="AJ573" s="189">
        <f t="shared" si="15"/>
        <v>32.094800000000006</v>
      </c>
      <c r="AS573" s="100">
        <v>2008</v>
      </c>
      <c r="AW573" s="101" t="s">
        <v>740</v>
      </c>
      <c r="AX573" s="190">
        <v>359.78442028985506</v>
      </c>
      <c r="AY573" s="190">
        <v>19.7</v>
      </c>
      <c r="AZ573" s="118"/>
      <c r="BK573" s="211"/>
      <c r="BL573" s="212"/>
      <c r="BM573" s="212"/>
      <c r="BN573" s="212"/>
      <c r="BO573" s="212"/>
      <c r="BP573" s="119"/>
      <c r="BQ573" s="119"/>
    </row>
    <row r="574" spans="3:69" ht="12" customHeight="1">
      <c r="C574" s="117"/>
      <c r="D574" s="124">
        <v>358.3825</v>
      </c>
      <c r="E574" s="103" t="s">
        <v>276</v>
      </c>
      <c r="F574" s="64">
        <f>IF(D574&lt;=303.4,(D574-'[2]Stages'!$C$66)*'[2]Stages'!$H$67+'[2]Stages'!$E$66,IF(D574&lt;=307.2,(D574-'[2]Stages'!$C$67)*'[2]Stages'!$H$68+'[2]Stages'!$E$67,IF(D574&lt;=311.7,(D574-'[2]Stages'!$C$68)*'[2]Stages'!$H$69+'[2]Stages'!$E$68,IF(D574&lt;=318.1,(D574-'[2]Stages'!$C$69)*'[2]Stages'!$H$70+'[2]Stages'!$E$69,IF(D574&lt;=328.3,(D574-'[2]Stages'!$C$70)*'[2]Stages'!$H$71+'[2]Stages'!$E$70,IF(D574&lt;=345.3,(D574-'[2]Stages'!$C$71)*'[2]Stages'!$H$72+'[2]Stages'!$E$71,IF(D574&lt;=359.2,(D574-'[2]Stages'!$C$72)*'[2]Stages'!$H$73+'[2]Stages'!$E$72)))))))</f>
        <v>358.2218938848921</v>
      </c>
      <c r="G574" s="101" t="s">
        <v>737</v>
      </c>
      <c r="Q574" s="117" t="s">
        <v>207</v>
      </c>
      <c r="R574" s="117" t="s">
        <v>773</v>
      </c>
      <c r="U574" s="194"/>
      <c r="V574" s="119"/>
      <c r="W574" s="105" t="s">
        <v>477</v>
      </c>
      <c r="AB574" s="18">
        <v>22.4</v>
      </c>
      <c r="AC574" s="194">
        <v>18.56</v>
      </c>
      <c r="AE574" s="194">
        <v>18.56</v>
      </c>
      <c r="AF574" s="194"/>
      <c r="AG574" s="194">
        <v>18.56</v>
      </c>
      <c r="AH574" s="146">
        <f t="shared" si="16"/>
        <v>18.76</v>
      </c>
      <c r="AI574" s="189">
        <f t="shared" si="14"/>
        <v>27.627200000000002</v>
      </c>
      <c r="AJ574" s="189">
        <f t="shared" si="15"/>
        <v>34.19720000000001</v>
      </c>
      <c r="AS574" s="100">
        <v>2008</v>
      </c>
      <c r="AW574" s="101" t="s">
        <v>740</v>
      </c>
      <c r="AX574" s="213">
        <v>360</v>
      </c>
      <c r="AY574" s="200">
        <v>18.52</v>
      </c>
      <c r="AZ574" s="201">
        <v>360</v>
      </c>
      <c r="BA574" s="108">
        <f>AVERAGE(AY547:AY583)</f>
        <v>19.102486111111116</v>
      </c>
      <c r="BB574" s="108">
        <f>STDEV(AY547:AY583)</f>
        <v>0.47139794359984105</v>
      </c>
      <c r="BC574" s="109">
        <f>COUNT(AY547:AY583)</f>
        <v>36</v>
      </c>
      <c r="BD574" s="108">
        <f>2*BB574/(BC574)^0.5</f>
        <v>0.15713264786661368</v>
      </c>
      <c r="BK574" s="211"/>
      <c r="BL574" s="212"/>
      <c r="BM574" s="212"/>
      <c r="BN574" s="212"/>
      <c r="BO574" s="212"/>
      <c r="BP574" s="119"/>
      <c r="BQ574" s="119"/>
    </row>
    <row r="575" spans="3:69" ht="12" customHeight="1">
      <c r="C575" s="117"/>
      <c r="D575" s="124">
        <v>358.39729119638827</v>
      </c>
      <c r="E575" s="103" t="s">
        <v>276</v>
      </c>
      <c r="F575" s="64">
        <f>IF(D575&lt;=303.4,(D575-'[2]Stages'!$C$66)*'[2]Stages'!$H$67+'[2]Stages'!$E$66,IF(D575&lt;=307.2,(D575-'[2]Stages'!$C$67)*'[2]Stages'!$H$68+'[2]Stages'!$E$67,IF(D575&lt;=311.7,(D575-'[2]Stages'!$C$68)*'[2]Stages'!$H$69+'[2]Stages'!$E$68,IF(D575&lt;=318.1,(D575-'[2]Stages'!$C$69)*'[2]Stages'!$H$70+'[2]Stages'!$E$69,IF(D575&lt;=328.3,(D575-'[2]Stages'!$C$70)*'[2]Stages'!$H$71+'[2]Stages'!$E$70,IF(D575&lt;=345.3,(D575-'[2]Stages'!$C$71)*'[2]Stages'!$H$72+'[2]Stages'!$E$71,IF(D575&lt;=359.2,(D575-'[2]Stages'!$C$72)*'[2]Stages'!$H$73+'[2]Stages'!$E$72)))))))</f>
        <v>358.23488672718713</v>
      </c>
      <c r="G575" s="101" t="s">
        <v>737</v>
      </c>
      <c r="Q575" s="117" t="s">
        <v>207</v>
      </c>
      <c r="R575" s="117" t="s">
        <v>774</v>
      </c>
      <c r="U575" s="101" t="s">
        <v>772</v>
      </c>
      <c r="V575" s="119"/>
      <c r="W575" s="105" t="s">
        <v>477</v>
      </c>
      <c r="AB575" s="18">
        <v>22.4</v>
      </c>
      <c r="AC575" s="194">
        <v>18.62333333333333</v>
      </c>
      <c r="AE575" s="194">
        <v>18.62333333333333</v>
      </c>
      <c r="AF575" s="194"/>
      <c r="AG575" s="194">
        <v>18.62333333333333</v>
      </c>
      <c r="AH575" s="146">
        <f t="shared" si="16"/>
        <v>18.823333333333334</v>
      </c>
      <c r="AI575" s="189">
        <f t="shared" si="14"/>
        <v>27.349800000000002</v>
      </c>
      <c r="AJ575" s="189">
        <f t="shared" si="15"/>
        <v>33.91980000000001</v>
      </c>
      <c r="AS575" s="100">
        <v>2008</v>
      </c>
      <c r="AW575" s="101" t="s">
        <v>740</v>
      </c>
      <c r="AX575" s="190">
        <v>360.3623188405797</v>
      </c>
      <c r="AY575" s="190">
        <v>18.74</v>
      </c>
      <c r="AZ575" s="118"/>
      <c r="BK575" s="211"/>
      <c r="BL575" s="212"/>
      <c r="BM575" s="212"/>
      <c r="BN575" s="212"/>
      <c r="BO575" s="212"/>
      <c r="BP575" s="119"/>
      <c r="BQ575" s="119"/>
    </row>
    <row r="576" spans="3:69" ht="12" customHeight="1">
      <c r="C576" s="117"/>
      <c r="D576" s="124">
        <v>358.46591422121895</v>
      </c>
      <c r="E576" s="103" t="s">
        <v>276</v>
      </c>
      <c r="F576" s="64">
        <f>IF(D576&lt;=303.4,(D576-'[2]Stages'!$C$66)*'[2]Stages'!$H$67+'[2]Stages'!$E$66,IF(D576&lt;=307.2,(D576-'[2]Stages'!$C$67)*'[2]Stages'!$H$68+'[2]Stages'!$E$67,IF(D576&lt;=311.7,(D576-'[2]Stages'!$C$68)*'[2]Stages'!$H$69+'[2]Stages'!$E$68,IF(D576&lt;=318.1,(D576-'[2]Stages'!$C$69)*'[2]Stages'!$H$70+'[2]Stages'!$E$69,IF(D576&lt;=328.3,(D576-'[2]Stages'!$C$70)*'[2]Stages'!$H$71+'[2]Stages'!$E$70,IF(D576&lt;=345.3,(D576-'[2]Stages'!$C$71)*'[2]Stages'!$H$72+'[2]Stages'!$E$71,IF(D576&lt;=359.2,(D576-'[2]Stages'!$C$72)*'[2]Stages'!$H$73+'[2]Stages'!$E$72)))))))</f>
        <v>358.2951663770564</v>
      </c>
      <c r="G576" s="101" t="s">
        <v>737</v>
      </c>
      <c r="Q576" s="117" t="s">
        <v>207</v>
      </c>
      <c r="R576" s="117" t="s">
        <v>774</v>
      </c>
      <c r="U576" s="101" t="s">
        <v>772</v>
      </c>
      <c r="V576" s="119"/>
      <c r="W576" s="105" t="s">
        <v>477</v>
      </c>
      <c r="AB576" s="18">
        <v>22.4</v>
      </c>
      <c r="AC576" s="194">
        <v>19.92</v>
      </c>
      <c r="AE576" s="194">
        <v>19.92</v>
      </c>
      <c r="AF576" s="194"/>
      <c r="AG576" s="194">
        <v>19.92</v>
      </c>
      <c r="AH576" s="146">
        <f t="shared" si="16"/>
        <v>20.120000000000005</v>
      </c>
      <c r="AI576" s="189">
        <f t="shared" si="14"/>
        <v>21.670399999999987</v>
      </c>
      <c r="AJ576" s="189">
        <f t="shared" si="15"/>
        <v>28.240399999999994</v>
      </c>
      <c r="AS576" s="100">
        <v>2008</v>
      </c>
      <c r="AW576" s="101" t="s">
        <v>740</v>
      </c>
      <c r="AX576" s="199">
        <v>360.7</v>
      </c>
      <c r="AY576" s="200">
        <v>18.45</v>
      </c>
      <c r="AZ576" s="201"/>
      <c r="BK576" s="211"/>
      <c r="BL576" s="212"/>
      <c r="BM576" s="212"/>
      <c r="BN576" s="212"/>
      <c r="BO576" s="212"/>
      <c r="BP576" s="119"/>
      <c r="BQ576" s="119"/>
    </row>
    <row r="577" spans="3:69" ht="12" customHeight="1">
      <c r="C577" s="117"/>
      <c r="D577" s="124">
        <v>358.4666666666667</v>
      </c>
      <c r="E577" s="103" t="s">
        <v>276</v>
      </c>
      <c r="F577" s="64">
        <f>IF(D577&lt;=303.4,(D577-'[2]Stages'!$C$66)*'[2]Stages'!$H$67+'[2]Stages'!$E$66,IF(D577&lt;=307.2,(D577-'[2]Stages'!$C$67)*'[2]Stages'!$H$68+'[2]Stages'!$E$67,IF(D577&lt;=311.7,(D577-'[2]Stages'!$C$68)*'[2]Stages'!$H$69+'[2]Stages'!$E$68,IF(D577&lt;=318.1,(D577-'[2]Stages'!$C$69)*'[2]Stages'!$H$70+'[2]Stages'!$E$69,IF(D577&lt;=328.3,(D577-'[2]Stages'!$C$70)*'[2]Stages'!$H$71+'[2]Stages'!$E$70,IF(D577&lt;=345.3,(D577-'[2]Stages'!$C$71)*'[2]Stages'!$H$72+'[2]Stages'!$E$71,IF(D577&lt;=359.2,(D577-'[2]Stages'!$C$72)*'[2]Stages'!$H$73+'[2]Stages'!$E$72)))))))</f>
        <v>358.2958273381295</v>
      </c>
      <c r="G577" s="101" t="s">
        <v>737</v>
      </c>
      <c r="Q577" s="117" t="s">
        <v>207</v>
      </c>
      <c r="R577" s="117" t="s">
        <v>747</v>
      </c>
      <c r="U577" s="101" t="s">
        <v>772</v>
      </c>
      <c r="V577" s="119"/>
      <c r="W577" s="105" t="s">
        <v>477</v>
      </c>
      <c r="AB577" s="18">
        <v>22.4</v>
      </c>
      <c r="AC577" s="194">
        <v>19.493333333333336</v>
      </c>
      <c r="AE577" s="194">
        <v>19.493333333333336</v>
      </c>
      <c r="AF577" s="194"/>
      <c r="AG577" s="194">
        <v>19.493333333333336</v>
      </c>
      <c r="AH577" s="146">
        <f t="shared" si="16"/>
        <v>19.69333333333334</v>
      </c>
      <c r="AI577" s="189">
        <f t="shared" si="14"/>
        <v>23.539199999999994</v>
      </c>
      <c r="AJ577" s="189">
        <f t="shared" si="15"/>
        <v>30.109199999999987</v>
      </c>
      <c r="AS577" s="100">
        <v>2008</v>
      </c>
      <c r="AW577" s="101" t="s">
        <v>740</v>
      </c>
      <c r="AX577" s="190">
        <v>360.8007246376812</v>
      </c>
      <c r="AY577" s="190">
        <v>19.25</v>
      </c>
      <c r="AZ577" s="118"/>
      <c r="BK577" s="211"/>
      <c r="BL577" s="212"/>
      <c r="BM577" s="212"/>
      <c r="BN577" s="212"/>
      <c r="BO577" s="212"/>
      <c r="BP577" s="119"/>
      <c r="BQ577" s="119"/>
    </row>
    <row r="578" spans="3:69" ht="12" customHeight="1">
      <c r="C578" s="117"/>
      <c r="D578" s="124">
        <v>358.47076923076924</v>
      </c>
      <c r="E578" s="103" t="s">
        <v>276</v>
      </c>
      <c r="F578" s="64">
        <f>IF(D578&lt;=303.4,(D578-'[2]Stages'!$C$66)*'[2]Stages'!$H$67+'[2]Stages'!$E$66,IF(D578&lt;=307.2,(D578-'[2]Stages'!$C$67)*'[2]Stages'!$H$68+'[2]Stages'!$E$67,IF(D578&lt;=311.7,(D578-'[2]Stages'!$C$68)*'[2]Stages'!$H$69+'[2]Stages'!$E$68,IF(D578&lt;=318.1,(D578-'[2]Stages'!$C$69)*'[2]Stages'!$H$70+'[2]Stages'!$E$69,IF(D578&lt;=328.3,(D578-'[2]Stages'!$C$70)*'[2]Stages'!$H$71+'[2]Stages'!$E$70,IF(D578&lt;=345.3,(D578-'[2]Stages'!$C$71)*'[2]Stages'!$H$72+'[2]Stages'!$E$71,IF(D578&lt;=359.2,(D578-'[2]Stages'!$C$72)*'[2]Stages'!$H$73+'[2]Stages'!$E$72)))))))</f>
        <v>358.29943110127283</v>
      </c>
      <c r="G578" s="101" t="s">
        <v>737</v>
      </c>
      <c r="Q578" s="117" t="s">
        <v>207</v>
      </c>
      <c r="R578" s="117" t="s">
        <v>773</v>
      </c>
      <c r="U578" s="194"/>
      <c r="V578" s="119"/>
      <c r="W578" s="105" t="s">
        <v>477</v>
      </c>
      <c r="AB578" s="18">
        <v>22.4</v>
      </c>
      <c r="AC578" s="194">
        <v>19.071</v>
      </c>
      <c r="AE578" s="194">
        <v>19.071</v>
      </c>
      <c r="AF578" s="194"/>
      <c r="AG578" s="194">
        <v>19.071</v>
      </c>
      <c r="AH578" s="146">
        <f t="shared" si="16"/>
        <v>19.271000000000004</v>
      </c>
      <c r="AI578" s="189">
        <f t="shared" si="14"/>
        <v>25.389019999999988</v>
      </c>
      <c r="AJ578" s="189">
        <f t="shared" si="15"/>
        <v>31.959019999999995</v>
      </c>
      <c r="AS578" s="100">
        <v>2008</v>
      </c>
      <c r="AW578" s="101" t="s">
        <v>740</v>
      </c>
      <c r="AX578" s="190">
        <v>360.84057971014494</v>
      </c>
      <c r="AY578" s="190">
        <v>19.3</v>
      </c>
      <c r="AZ578" s="118"/>
      <c r="BK578" s="211"/>
      <c r="BL578" s="212"/>
      <c r="BM578" s="212"/>
      <c r="BN578" s="212"/>
      <c r="BO578" s="212"/>
      <c r="BP578" s="119"/>
      <c r="BQ578" s="119"/>
    </row>
    <row r="579" spans="3:70" ht="12" customHeight="1">
      <c r="C579" s="117"/>
      <c r="D579" s="124">
        <v>358.5</v>
      </c>
      <c r="E579" s="103" t="s">
        <v>276</v>
      </c>
      <c r="F579" s="64">
        <f>IF(D579&lt;=303.4,(D579-'[2]Stages'!$C$66)*'[2]Stages'!$H$67+'[2]Stages'!$E$66,IF(D579&lt;=307.2,(D579-'[2]Stages'!$C$67)*'[2]Stages'!$H$68+'[2]Stages'!$E$67,IF(D579&lt;=311.7,(D579-'[2]Stages'!$C$68)*'[2]Stages'!$H$69+'[2]Stages'!$E$68,IF(D579&lt;=318.1,(D579-'[2]Stages'!$C$69)*'[2]Stages'!$H$70+'[2]Stages'!$E$69,IF(D579&lt;=328.3,(D579-'[2]Stages'!$C$70)*'[2]Stages'!$H$71+'[2]Stages'!$E$70,IF(D579&lt;=345.3,(D579-'[2]Stages'!$C$71)*'[2]Stages'!$H$72+'[2]Stages'!$E$71,IF(D579&lt;=359.2,(D579-'[2]Stages'!$C$72)*'[2]Stages'!$H$73+'[2]Stages'!$E$72)))))))</f>
        <v>358.32510791366906</v>
      </c>
      <c r="G579" s="101" t="s">
        <v>737</v>
      </c>
      <c r="Q579" s="117" t="s">
        <v>741</v>
      </c>
      <c r="R579" s="117" t="s">
        <v>744</v>
      </c>
      <c r="U579" s="197"/>
      <c r="V579" s="119"/>
      <c r="W579" s="105" t="s">
        <v>477</v>
      </c>
      <c r="AB579" s="18">
        <v>22.4</v>
      </c>
      <c r="AC579" s="197">
        <v>19.846666666666668</v>
      </c>
      <c r="AE579" s="197">
        <v>19.846666666666668</v>
      </c>
      <c r="AF579" s="197"/>
      <c r="AG579" s="197">
        <v>19.846666666666668</v>
      </c>
      <c r="AH579" s="146">
        <f t="shared" si="16"/>
        <v>20.04666666666667</v>
      </c>
      <c r="AI579" s="189">
        <f t="shared" si="14"/>
        <v>21.99159999999999</v>
      </c>
      <c r="AJ579" s="189">
        <f t="shared" si="15"/>
        <v>28.5616</v>
      </c>
      <c r="AS579" s="100">
        <v>2008</v>
      </c>
      <c r="AW579" s="101" t="s">
        <v>740</v>
      </c>
      <c r="AX579" s="199">
        <v>360.9</v>
      </c>
      <c r="AY579" s="200">
        <v>18.2</v>
      </c>
      <c r="AZ579" s="201"/>
      <c r="BK579" s="211"/>
      <c r="BL579" s="212"/>
      <c r="BM579" s="212"/>
      <c r="BN579" s="212"/>
      <c r="BO579" s="212"/>
      <c r="BP579" s="119"/>
      <c r="BQ579" s="119"/>
      <c r="BR579" s="154"/>
    </row>
    <row r="580" spans="3:70" ht="12" customHeight="1">
      <c r="C580" s="117"/>
      <c r="D580" s="124">
        <v>358.55079006772013</v>
      </c>
      <c r="E580" s="103" t="s">
        <v>276</v>
      </c>
      <c r="F580" s="64">
        <f>IF(D580&lt;=303.4,(D580-'[2]Stages'!$C$66)*'[2]Stages'!$H$67+'[2]Stages'!$E$66,IF(D580&lt;=307.2,(D580-'[2]Stages'!$C$67)*'[2]Stages'!$H$68+'[2]Stages'!$E$67,IF(D580&lt;=311.7,(D580-'[2]Stages'!$C$68)*'[2]Stages'!$H$69+'[2]Stages'!$E$68,IF(D580&lt;=318.1,(D580-'[2]Stages'!$C$69)*'[2]Stages'!$H$70+'[2]Stages'!$E$69,IF(D580&lt;=328.3,(D580-'[2]Stages'!$C$70)*'[2]Stages'!$H$71+'[2]Stages'!$E$70,IF(D580&lt;=345.3,(D580-'[2]Stages'!$C$71)*'[2]Stages'!$H$72+'[2]Stages'!$E$71,IF(D580&lt;=359.2,(D580-'[2]Stages'!$C$72)*'[2]Stages'!$H$73+'[2]Stages'!$E$72)))))))</f>
        <v>358.3697227861052</v>
      </c>
      <c r="G580" s="101" t="s">
        <v>737</v>
      </c>
      <c r="Q580" s="117" t="s">
        <v>207</v>
      </c>
      <c r="R580" s="117" t="s">
        <v>774</v>
      </c>
      <c r="U580" s="101" t="s">
        <v>772</v>
      </c>
      <c r="V580" s="119"/>
      <c r="W580" s="105" t="s">
        <v>477</v>
      </c>
      <c r="AB580" s="18">
        <v>22.4</v>
      </c>
      <c r="AC580" s="194">
        <v>19.42</v>
      </c>
      <c r="AE580" s="194">
        <v>19.42</v>
      </c>
      <c r="AF580" s="194"/>
      <c r="AG580" s="194">
        <v>19.42</v>
      </c>
      <c r="AH580" s="146">
        <f t="shared" si="16"/>
        <v>19.620000000000005</v>
      </c>
      <c r="AI580" s="189">
        <f t="shared" si="14"/>
        <v>23.8604</v>
      </c>
      <c r="AJ580" s="189">
        <f t="shared" si="15"/>
        <v>30.43039999999999</v>
      </c>
      <c r="AS580" s="100">
        <v>2008</v>
      </c>
      <c r="AW580" s="101" t="s">
        <v>740</v>
      </c>
      <c r="AX580" s="199">
        <v>361</v>
      </c>
      <c r="AY580" s="200">
        <v>19.25</v>
      </c>
      <c r="AZ580" s="201">
        <v>361</v>
      </c>
      <c r="BA580" s="108">
        <f>AVERAGE(AY571:AY592)</f>
        <v>18.799090909090907</v>
      </c>
      <c r="BB580" s="108">
        <f>STDEV(AY571:AY592)</f>
        <v>0.6649805517450372</v>
      </c>
      <c r="BC580" s="109">
        <f>COUNT(AY571:AY592)</f>
        <v>22</v>
      </c>
      <c r="BD580" s="108">
        <f>2*BB580/(BC580)^0.5</f>
        <v>0.283548659989182</v>
      </c>
      <c r="BK580" s="211"/>
      <c r="BL580" s="212"/>
      <c r="BM580" s="212"/>
      <c r="BN580" s="212"/>
      <c r="BO580" s="212"/>
      <c r="BP580" s="119"/>
      <c r="BQ580" s="119"/>
      <c r="BR580" s="154"/>
    </row>
    <row r="581" spans="3:70" ht="12" customHeight="1">
      <c r="C581" s="117"/>
      <c r="D581" s="124">
        <v>358.5814130434783</v>
      </c>
      <c r="E581" s="103" t="s">
        <v>276</v>
      </c>
      <c r="F581" s="64">
        <f>IF(D581&lt;=303.4,(D581-'[2]Stages'!$C$66)*'[2]Stages'!$H$67+'[2]Stages'!$E$66,IF(D581&lt;=307.2,(D581-'[2]Stages'!$C$67)*'[2]Stages'!$H$68+'[2]Stages'!$E$67,IF(D581&lt;=311.7,(D581-'[2]Stages'!$C$68)*'[2]Stages'!$H$69+'[2]Stages'!$E$68,IF(D581&lt;=318.1,(D581-'[2]Stages'!$C$69)*'[2]Stages'!$H$70+'[2]Stages'!$E$69,IF(D581&lt;=328.3,(D581-'[2]Stages'!$C$70)*'[2]Stages'!$H$71+'[2]Stages'!$E$70,IF(D581&lt;=345.3,(D581-'[2]Stages'!$C$71)*'[2]Stages'!$H$72+'[2]Stages'!$E$71,IF(D581&lt;=359.2,(D581-'[2]Stages'!$C$72)*'[2]Stages'!$H$73+'[2]Stages'!$E$72)))))))</f>
        <v>358.3966225367532</v>
      </c>
      <c r="G581" s="101" t="s">
        <v>737</v>
      </c>
      <c r="Q581" s="117" t="s">
        <v>207</v>
      </c>
      <c r="R581" s="117" t="s">
        <v>773</v>
      </c>
      <c r="U581" s="119"/>
      <c r="V581" s="194"/>
      <c r="W581" s="105" t="s">
        <v>477</v>
      </c>
      <c r="AB581" s="18">
        <v>22.4</v>
      </c>
      <c r="AC581" s="194">
        <v>19.31</v>
      </c>
      <c r="AE581" s="194">
        <v>19.31</v>
      </c>
      <c r="AF581" s="194"/>
      <c r="AG581" s="194">
        <v>19.31</v>
      </c>
      <c r="AH581" s="146">
        <f t="shared" si="16"/>
        <v>19.51</v>
      </c>
      <c r="AI581" s="189">
        <f t="shared" si="14"/>
        <v>24.342200000000005</v>
      </c>
      <c r="AJ581" s="189">
        <f t="shared" si="15"/>
        <v>30.9122</v>
      </c>
      <c r="AS581" s="100">
        <v>2008</v>
      </c>
      <c r="AW581" s="101" t="s">
        <v>740</v>
      </c>
      <c r="AX581" s="199">
        <v>361.2</v>
      </c>
      <c r="AY581" s="200">
        <v>18.87</v>
      </c>
      <c r="AZ581" s="201"/>
      <c r="BK581" s="211"/>
      <c r="BL581" s="212"/>
      <c r="BM581" s="212"/>
      <c r="BN581" s="212"/>
      <c r="BO581" s="212"/>
      <c r="BP581" s="119"/>
      <c r="BQ581" s="119"/>
      <c r="BR581" s="154"/>
    </row>
    <row r="582" spans="1:70" ht="12" customHeight="1">
      <c r="A582" s="202" t="s">
        <v>776</v>
      </c>
      <c r="B582" s="203"/>
      <c r="C582" s="120"/>
      <c r="D582" s="204">
        <v>358.6</v>
      </c>
      <c r="E582" s="205" t="s">
        <v>276</v>
      </c>
      <c r="F582" s="64">
        <f>IF(D582&lt;=303.4,(D582-'[2]Stages'!$C$66)*'[2]Stages'!$H$67+'[2]Stages'!$E$66,IF(D582&lt;=307.2,(D582-'[2]Stages'!$C$67)*'[2]Stages'!$H$68+'[2]Stages'!$E$67,IF(D582&lt;=311.7,(D582-'[2]Stages'!$C$68)*'[2]Stages'!$H$69+'[2]Stages'!$E$68,IF(D582&lt;=318.1,(D582-'[2]Stages'!$C$69)*'[2]Stages'!$H$70+'[2]Stages'!$E$69,IF(D582&lt;=328.3,(D582-'[2]Stages'!$C$70)*'[2]Stages'!$H$71+'[2]Stages'!$E$70,IF(D582&lt;=345.3,(D582-'[2]Stages'!$C$71)*'[2]Stages'!$H$72+'[2]Stages'!$E$71,IF(D582&lt;=359.2,(D582-'[2]Stages'!$C$72)*'[2]Stages'!$H$73+'[2]Stages'!$E$72)))))))</f>
        <v>358.4129496402878</v>
      </c>
      <c r="G582" s="206" t="s">
        <v>737</v>
      </c>
      <c r="H582" s="206" t="s">
        <v>765</v>
      </c>
      <c r="I582" s="120"/>
      <c r="J582" s="120"/>
      <c r="K582" s="120"/>
      <c r="L582" s="120"/>
      <c r="M582" s="120"/>
      <c r="N582" s="120"/>
      <c r="O582" s="120"/>
      <c r="P582" s="120"/>
      <c r="Q582" s="120" t="s">
        <v>758</v>
      </c>
      <c r="R582" s="120" t="s">
        <v>759</v>
      </c>
      <c r="S582" s="120"/>
      <c r="T582" s="120"/>
      <c r="U582" s="120" t="s">
        <v>777</v>
      </c>
      <c r="V582" s="203"/>
      <c r="W582" s="120" t="s">
        <v>769</v>
      </c>
      <c r="X582" s="120"/>
      <c r="Y582" s="120"/>
      <c r="Z582" s="120"/>
      <c r="AA582" s="120"/>
      <c r="AB582" s="18">
        <v>22.4</v>
      </c>
      <c r="AC582" s="203">
        <v>18.98</v>
      </c>
      <c r="AD582" s="203"/>
      <c r="AE582" s="203">
        <v>18.98</v>
      </c>
      <c r="AF582" s="203"/>
      <c r="AG582" s="203">
        <v>18.98</v>
      </c>
      <c r="AH582" s="146">
        <f t="shared" si="16"/>
        <v>19.180000000000003</v>
      </c>
      <c r="AI582" s="189">
        <f t="shared" si="14"/>
        <v>25.787599999999998</v>
      </c>
      <c r="AJ582" s="189">
        <f t="shared" si="15"/>
        <v>32.35759999999999</v>
      </c>
      <c r="AK582" s="120"/>
      <c r="AL582" s="120"/>
      <c r="AM582" s="120" t="s">
        <v>762</v>
      </c>
      <c r="AN582" s="120" t="s">
        <v>243</v>
      </c>
      <c r="AO582" s="203">
        <v>240</v>
      </c>
      <c r="AP582" s="120"/>
      <c r="AQ582" s="203">
        <v>146</v>
      </c>
      <c r="AR582" s="203">
        <v>160</v>
      </c>
      <c r="AS582" s="203">
        <v>2006</v>
      </c>
      <c r="AT582" s="120"/>
      <c r="AU582" s="120"/>
      <c r="AV582" s="120"/>
      <c r="AW582" s="120" t="s">
        <v>763</v>
      </c>
      <c r="AX582" s="124">
        <v>366.539955778265</v>
      </c>
      <c r="AY582" s="124">
        <v>18.2</v>
      </c>
      <c r="AZ582" s="118"/>
      <c r="BA582" s="121"/>
      <c r="BB582" s="121"/>
      <c r="BC582" s="208"/>
      <c r="BD582" s="120"/>
      <c r="BK582" s="211"/>
      <c r="BL582" s="212"/>
      <c r="BM582" s="212"/>
      <c r="BN582" s="212"/>
      <c r="BO582" s="212"/>
      <c r="BP582" s="119"/>
      <c r="BQ582" s="119"/>
      <c r="BR582" s="119"/>
    </row>
    <row r="583" spans="3:70" ht="12" customHeight="1">
      <c r="C583" s="117"/>
      <c r="D583" s="124">
        <v>358.61399548532734</v>
      </c>
      <c r="E583" s="103" t="s">
        <v>276</v>
      </c>
      <c r="F583" s="64">
        <f>IF(D583&lt;=303.4,(D583-'[2]Stages'!$C$66)*'[2]Stages'!$H$67+'[2]Stages'!$E$66,IF(D583&lt;=307.2,(D583-'[2]Stages'!$C$67)*'[2]Stages'!$H$68+'[2]Stages'!$E$67,IF(D583&lt;=311.7,(D583-'[2]Stages'!$C$68)*'[2]Stages'!$H$69+'[2]Stages'!$E$68,IF(D583&lt;=318.1,(D583-'[2]Stages'!$C$69)*'[2]Stages'!$H$70+'[2]Stages'!$E$69,IF(D583&lt;=328.3,(D583-'[2]Stages'!$C$70)*'[2]Stages'!$H$71+'[2]Stages'!$E$70,IF(D583&lt;=345.3,(D583-'[2]Stages'!$C$71)*'[2]Stages'!$H$72+'[2]Stages'!$E$71,IF(D583&lt;=359.2,(D583-'[2]Stages'!$C$72)*'[2]Stages'!$H$73+'[2]Stages'!$E$72)))))))</f>
        <v>358.425243516248</v>
      </c>
      <c r="G583" s="101" t="s">
        <v>737</v>
      </c>
      <c r="Q583" s="117" t="s">
        <v>207</v>
      </c>
      <c r="R583" s="117" t="s">
        <v>774</v>
      </c>
      <c r="U583" s="119"/>
      <c r="V583" s="194"/>
      <c r="W583" s="105" t="s">
        <v>477</v>
      </c>
      <c r="AB583" s="18">
        <v>22.4</v>
      </c>
      <c r="AC583" s="194">
        <v>19.423333333333336</v>
      </c>
      <c r="AE583" s="194">
        <v>19.423333333333336</v>
      </c>
      <c r="AF583" s="194"/>
      <c r="AG583" s="194">
        <v>19.423333333333336</v>
      </c>
      <c r="AH583" s="146">
        <f t="shared" si="16"/>
        <v>19.62333333333334</v>
      </c>
      <c r="AI583" s="189">
        <f t="shared" si="14"/>
        <v>23.845799999999983</v>
      </c>
      <c r="AJ583" s="189">
        <f t="shared" si="15"/>
        <v>30.41579999999999</v>
      </c>
      <c r="AS583" s="100">
        <v>2008</v>
      </c>
      <c r="AW583" s="101" t="s">
        <v>740</v>
      </c>
      <c r="AX583" s="199">
        <v>361.3</v>
      </c>
      <c r="AY583" s="200">
        <v>18.56</v>
      </c>
      <c r="AZ583" s="201"/>
      <c r="BK583" s="211"/>
      <c r="BL583" s="212"/>
      <c r="BM583" s="212"/>
      <c r="BN583" s="212"/>
      <c r="BO583" s="212"/>
      <c r="BP583" s="119"/>
      <c r="BQ583" s="119"/>
      <c r="BR583" s="154"/>
    </row>
    <row r="584" spans="3:70" ht="12" customHeight="1">
      <c r="C584" s="117"/>
      <c r="D584" s="124">
        <v>358.68081264108355</v>
      </c>
      <c r="E584" s="103" t="s">
        <v>276</v>
      </c>
      <c r="F584" s="64">
        <f>IF(D584&lt;=303.4,(D584-'[2]Stages'!$C$66)*'[2]Stages'!$H$67+'[2]Stages'!$E$66,IF(D584&lt;=307.2,(D584-'[2]Stages'!$C$67)*'[2]Stages'!$H$68+'[2]Stages'!$E$67,IF(D584&lt;=311.7,(D584-'[2]Stages'!$C$68)*'[2]Stages'!$H$69+'[2]Stages'!$E$68,IF(D584&lt;=318.1,(D584-'[2]Stages'!$C$69)*'[2]Stages'!$H$70+'[2]Stages'!$E$69,IF(D584&lt;=328.3,(D584-'[2]Stages'!$C$70)*'[2]Stages'!$H$71+'[2]Stages'!$E$70,IF(D584&lt;=345.3,(D584-'[2]Stages'!$C$71)*'[2]Stages'!$H$72+'[2]Stages'!$E$71,IF(D584&lt;=359.2,(D584-'[2]Stages'!$C$72)*'[2]Stages'!$H$73+'[2]Stages'!$E$72)))))))</f>
        <v>358.48393685954176</v>
      </c>
      <c r="G584" s="101" t="s">
        <v>737</v>
      </c>
      <c r="Q584" s="117" t="s">
        <v>207</v>
      </c>
      <c r="R584" s="117" t="s">
        <v>774</v>
      </c>
      <c r="U584" s="119"/>
      <c r="V584" s="194"/>
      <c r="W584" s="105" t="s">
        <v>477</v>
      </c>
      <c r="AB584" s="18">
        <v>22.4</v>
      </c>
      <c r="AC584" s="194">
        <v>19.3925</v>
      </c>
      <c r="AE584" s="194">
        <v>19.3925</v>
      </c>
      <c r="AF584" s="194"/>
      <c r="AG584" s="194">
        <v>19.3925</v>
      </c>
      <c r="AH584" s="146">
        <f t="shared" si="16"/>
        <v>19.5925</v>
      </c>
      <c r="AI584" s="189">
        <f t="shared" si="14"/>
        <v>23.980850000000004</v>
      </c>
      <c r="AJ584" s="189">
        <f t="shared" si="15"/>
        <v>30.55085000000001</v>
      </c>
      <c r="AS584" s="100">
        <v>2008</v>
      </c>
      <c r="AW584" s="101" t="s">
        <v>740</v>
      </c>
      <c r="AX584" s="199">
        <v>361.4</v>
      </c>
      <c r="AY584" s="200">
        <v>18.81</v>
      </c>
      <c r="AZ584" s="201"/>
      <c r="BK584" s="211"/>
      <c r="BL584" s="212"/>
      <c r="BM584" s="212"/>
      <c r="BN584" s="212"/>
      <c r="BO584" s="212"/>
      <c r="BP584" s="119"/>
      <c r="BQ584" s="119"/>
      <c r="BR584" s="154"/>
    </row>
    <row r="585" spans="3:70" ht="12" customHeight="1">
      <c r="C585" s="117"/>
      <c r="D585" s="124">
        <v>358.69646739130434</v>
      </c>
      <c r="E585" s="103" t="s">
        <v>276</v>
      </c>
      <c r="F585" s="64">
        <f>IF(D585&lt;=303.4,(D585-'[2]Stages'!$C$66)*'[2]Stages'!$H$67+'[2]Stages'!$E$66,IF(D585&lt;=307.2,(D585-'[2]Stages'!$C$67)*'[2]Stages'!$H$68+'[2]Stages'!$E$67,IF(D585&lt;=311.7,(D585-'[2]Stages'!$C$68)*'[2]Stages'!$H$69+'[2]Stages'!$E$68,IF(D585&lt;=318.1,(D585-'[2]Stages'!$C$69)*'[2]Stages'!$H$70+'[2]Stages'!$E$69,IF(D585&lt;=328.3,(D585-'[2]Stages'!$C$70)*'[2]Stages'!$H$71+'[2]Stages'!$E$70,IF(D585&lt;=345.3,(D585-'[2]Stages'!$C$71)*'[2]Stages'!$H$72+'[2]Stages'!$E$71,IF(D585&lt;=359.2,(D585-'[2]Stages'!$C$72)*'[2]Stages'!$H$73+'[2]Stages'!$E$72)))))))</f>
        <v>358.49768826243354</v>
      </c>
      <c r="G585" s="101" t="s">
        <v>737</v>
      </c>
      <c r="Q585" s="117" t="s">
        <v>207</v>
      </c>
      <c r="R585" s="117" t="s">
        <v>773</v>
      </c>
      <c r="U585" s="119"/>
      <c r="V585" s="194"/>
      <c r="W585" s="105" t="s">
        <v>477</v>
      </c>
      <c r="AB585" s="18">
        <v>22.4</v>
      </c>
      <c r="AC585" s="194">
        <v>19.081</v>
      </c>
      <c r="AE585" s="194">
        <v>19.081</v>
      </c>
      <c r="AF585" s="194"/>
      <c r="AG585" s="194">
        <v>19.081</v>
      </c>
      <c r="AH585" s="146">
        <f t="shared" si="16"/>
        <v>19.281000000000002</v>
      </c>
      <c r="AI585" s="189">
        <f t="shared" si="14"/>
        <v>25.345219999999998</v>
      </c>
      <c r="AJ585" s="189">
        <f t="shared" si="15"/>
        <v>31.915220000000005</v>
      </c>
      <c r="AS585" s="100">
        <v>2008</v>
      </c>
      <c r="AW585" s="101" t="s">
        <v>740</v>
      </c>
      <c r="AX585" s="199">
        <v>361.5</v>
      </c>
      <c r="AY585" s="200">
        <v>19.39</v>
      </c>
      <c r="AZ585" s="201"/>
      <c r="BK585" s="211"/>
      <c r="BL585" s="212"/>
      <c r="BM585" s="212"/>
      <c r="BN585" s="212"/>
      <c r="BO585" s="212"/>
      <c r="BP585" s="119"/>
      <c r="BQ585" s="119"/>
      <c r="BR585" s="154"/>
    </row>
    <row r="586" spans="3:70" ht="12" customHeight="1">
      <c r="C586" s="117"/>
      <c r="D586" s="124">
        <v>358.7031746031746</v>
      </c>
      <c r="E586" s="103" t="s">
        <v>276</v>
      </c>
      <c r="F586" s="64">
        <f>IF(D586&lt;=303.4,(D586-'[2]Stages'!$C$66)*'[2]Stages'!$H$67+'[2]Stages'!$E$66,IF(D586&lt;=307.2,(D586-'[2]Stages'!$C$67)*'[2]Stages'!$H$68+'[2]Stages'!$E$67,IF(D586&lt;=311.7,(D586-'[2]Stages'!$C$68)*'[2]Stages'!$H$69+'[2]Stages'!$E$68,IF(D586&lt;=318.1,(D586-'[2]Stages'!$C$69)*'[2]Stages'!$H$70+'[2]Stages'!$E$69,IF(D586&lt;=328.3,(D586-'[2]Stages'!$C$70)*'[2]Stages'!$H$71+'[2]Stages'!$E$70,IF(D586&lt;=345.3,(D586-'[2]Stages'!$C$71)*'[2]Stages'!$H$72+'[2]Stages'!$E$71,IF(D586&lt;=359.2,(D586-'[2]Stages'!$C$72)*'[2]Stages'!$H$73+'[2]Stages'!$E$72)))))))</f>
        <v>358.5035799931483</v>
      </c>
      <c r="G586" s="101" t="s">
        <v>737</v>
      </c>
      <c r="Q586" s="117" t="s">
        <v>741</v>
      </c>
      <c r="R586" s="117" t="s">
        <v>742</v>
      </c>
      <c r="U586" s="119"/>
      <c r="V586" s="194"/>
      <c r="W586" s="105" t="s">
        <v>477</v>
      </c>
      <c r="AB586" s="18">
        <v>22.4</v>
      </c>
      <c r="AC586" s="194">
        <v>19.87</v>
      </c>
      <c r="AE586" s="194">
        <v>19.87</v>
      </c>
      <c r="AF586" s="194"/>
      <c r="AG586" s="194">
        <v>19.87</v>
      </c>
      <c r="AH586" s="146">
        <f t="shared" si="16"/>
        <v>20.070000000000004</v>
      </c>
      <c r="AI586" s="189">
        <f t="shared" si="14"/>
        <v>21.889399999999995</v>
      </c>
      <c r="AJ586" s="189">
        <f t="shared" si="15"/>
        <v>28.459399999999988</v>
      </c>
      <c r="AS586" s="100">
        <v>2008</v>
      </c>
      <c r="AW586" s="101" t="s">
        <v>740</v>
      </c>
      <c r="AX586" s="199">
        <v>361.5</v>
      </c>
      <c r="AY586" s="200">
        <v>18.38</v>
      </c>
      <c r="AZ586" s="201"/>
      <c r="BK586" s="211"/>
      <c r="BL586" s="212"/>
      <c r="BM586" s="212"/>
      <c r="BN586" s="212"/>
      <c r="BO586" s="212"/>
      <c r="BP586" s="119"/>
      <c r="BQ586" s="119"/>
      <c r="BR586" s="154"/>
    </row>
    <row r="587" spans="3:70" ht="12" customHeight="1">
      <c r="C587" s="117"/>
      <c r="D587" s="124">
        <v>358.71</v>
      </c>
      <c r="E587" s="103" t="s">
        <v>276</v>
      </c>
      <c r="F587" s="64">
        <f>IF(D587&lt;=303.4,(D587-'[2]Stages'!$C$66)*'[2]Stages'!$H$67+'[2]Stages'!$E$66,IF(D587&lt;=307.2,(D587-'[2]Stages'!$C$67)*'[2]Stages'!$H$68+'[2]Stages'!$E$67,IF(D587&lt;=311.7,(D587-'[2]Stages'!$C$68)*'[2]Stages'!$H$69+'[2]Stages'!$E$68,IF(D587&lt;=318.1,(D587-'[2]Stages'!$C$69)*'[2]Stages'!$H$70+'[2]Stages'!$E$69,IF(D587&lt;=328.3,(D587-'[2]Stages'!$C$70)*'[2]Stages'!$H$71+'[2]Stages'!$E$70,IF(D587&lt;=345.3,(D587-'[2]Stages'!$C$71)*'[2]Stages'!$H$72+'[2]Stages'!$E$71,IF(D587&lt;=359.2,(D587-'[2]Stages'!$C$72)*'[2]Stages'!$H$73+'[2]Stages'!$E$72)))))))</f>
        <v>358.50957553956835</v>
      </c>
      <c r="G587" s="101" t="s">
        <v>737</v>
      </c>
      <c r="Q587" s="117" t="s">
        <v>207</v>
      </c>
      <c r="R587" s="117" t="s">
        <v>774</v>
      </c>
      <c r="U587" s="119"/>
      <c r="V587" s="194"/>
      <c r="W587" s="105" t="s">
        <v>477</v>
      </c>
      <c r="AB587" s="18">
        <v>22.4</v>
      </c>
      <c r="AC587" s="194">
        <v>18.73</v>
      </c>
      <c r="AE587" s="194">
        <v>18.73</v>
      </c>
      <c r="AF587" s="194"/>
      <c r="AG587" s="194">
        <v>18.73</v>
      </c>
      <c r="AH587" s="146">
        <f t="shared" si="16"/>
        <v>18.930000000000003</v>
      </c>
      <c r="AI587" s="189">
        <f t="shared" si="14"/>
        <v>26.882599999999996</v>
      </c>
      <c r="AJ587" s="189">
        <f t="shared" si="15"/>
        <v>33.452600000000004</v>
      </c>
      <c r="AS587" s="100">
        <v>2008</v>
      </c>
      <c r="AW587" s="101" t="s">
        <v>740</v>
      </c>
      <c r="AX587" s="199">
        <v>361.6</v>
      </c>
      <c r="AY587" s="200">
        <v>19.47</v>
      </c>
      <c r="AZ587" s="201"/>
      <c r="BK587" s="211"/>
      <c r="BL587" s="212"/>
      <c r="BM587" s="212"/>
      <c r="BN587" s="212"/>
      <c r="BO587" s="212"/>
      <c r="BP587" s="119"/>
      <c r="BQ587" s="119"/>
      <c r="BR587" s="154"/>
    </row>
    <row r="588" spans="1:70" ht="12" customHeight="1">
      <c r="A588" s="202" t="s">
        <v>778</v>
      </c>
      <c r="B588" s="203"/>
      <c r="C588" s="120"/>
      <c r="D588" s="204">
        <v>358.9</v>
      </c>
      <c r="E588" s="205" t="s">
        <v>276</v>
      </c>
      <c r="F588" s="64">
        <f>IF(D588&lt;=303.4,(D588-'[2]Stages'!$C$66)*'[2]Stages'!$H$67+'[2]Stages'!$E$66,IF(D588&lt;=307.2,(D588-'[2]Stages'!$C$67)*'[2]Stages'!$H$68+'[2]Stages'!$E$67,IF(D588&lt;=311.7,(D588-'[2]Stages'!$C$68)*'[2]Stages'!$H$69+'[2]Stages'!$E$68,IF(D588&lt;=318.1,(D588-'[2]Stages'!$C$69)*'[2]Stages'!$H$70+'[2]Stages'!$E$69,IF(D588&lt;=328.3,(D588-'[2]Stages'!$C$70)*'[2]Stages'!$H$71+'[2]Stages'!$E$70,IF(D588&lt;=345.3,(D588-'[2]Stages'!$C$71)*'[2]Stages'!$H$72+'[2]Stages'!$E$71,IF(D588&lt;=359.2,(D588-'[2]Stages'!$C$72)*'[2]Stages'!$H$73+'[2]Stages'!$E$72)))))))</f>
        <v>358.6764748201439</v>
      </c>
      <c r="G588" s="206" t="s">
        <v>737</v>
      </c>
      <c r="H588" s="206" t="s">
        <v>765</v>
      </c>
      <c r="I588" s="120"/>
      <c r="J588" s="120"/>
      <c r="K588" s="120"/>
      <c r="L588" s="120"/>
      <c r="M588" s="120"/>
      <c r="N588" s="120"/>
      <c r="O588" s="120"/>
      <c r="P588" s="120"/>
      <c r="Q588" s="120" t="s">
        <v>758</v>
      </c>
      <c r="R588" s="120" t="s">
        <v>759</v>
      </c>
      <c r="S588" s="120"/>
      <c r="T588" s="120"/>
      <c r="U588" s="120" t="s">
        <v>777</v>
      </c>
      <c r="V588" s="203"/>
      <c r="W588" s="120" t="s">
        <v>769</v>
      </c>
      <c r="X588" s="120"/>
      <c r="Y588" s="120"/>
      <c r="Z588" s="120"/>
      <c r="AA588" s="120"/>
      <c r="AB588" s="18">
        <v>22.4</v>
      </c>
      <c r="AC588" s="203">
        <v>18.75</v>
      </c>
      <c r="AD588" s="203"/>
      <c r="AE588" s="203">
        <v>18.75</v>
      </c>
      <c r="AF588" s="203"/>
      <c r="AG588" s="203">
        <v>18.75</v>
      </c>
      <c r="AH588" s="146">
        <f t="shared" si="16"/>
        <v>18.950000000000003</v>
      </c>
      <c r="AI588" s="189">
        <f t="shared" si="14"/>
        <v>26.795</v>
      </c>
      <c r="AJ588" s="189">
        <f t="shared" si="15"/>
        <v>33.364999999999995</v>
      </c>
      <c r="AK588" s="120"/>
      <c r="AL588" s="120"/>
      <c r="AM588" s="120" t="s">
        <v>762</v>
      </c>
      <c r="AN588" s="120" t="s">
        <v>243</v>
      </c>
      <c r="AO588" s="203">
        <v>240</v>
      </c>
      <c r="AP588" s="120"/>
      <c r="AQ588" s="203">
        <v>146</v>
      </c>
      <c r="AR588" s="203">
        <v>160</v>
      </c>
      <c r="AS588" s="203">
        <v>2006</v>
      </c>
      <c r="AT588" s="120"/>
      <c r="AU588" s="120"/>
      <c r="AV588" s="120"/>
      <c r="AW588" s="120" t="s">
        <v>763</v>
      </c>
      <c r="AX588" s="124">
        <v>366.539955778265</v>
      </c>
      <c r="AY588" s="124">
        <v>16.5</v>
      </c>
      <c r="AZ588" s="118"/>
      <c r="BA588" s="121"/>
      <c r="BB588" s="121"/>
      <c r="BC588" s="208"/>
      <c r="BD588" s="120"/>
      <c r="BK588" s="211"/>
      <c r="BL588" s="212"/>
      <c r="BM588" s="212"/>
      <c r="BN588" s="212"/>
      <c r="BO588" s="212"/>
      <c r="BP588" s="119"/>
      <c r="BQ588" s="119"/>
      <c r="BR588" s="119"/>
    </row>
    <row r="589" spans="3:70" ht="12" customHeight="1">
      <c r="C589" s="117"/>
      <c r="D589" s="124">
        <v>358.9076086956522</v>
      </c>
      <c r="E589" s="103" t="s">
        <v>276</v>
      </c>
      <c r="F589" s="64">
        <f>IF(D589&lt;=303.4,(D589-'[2]Stages'!$C$66)*'[2]Stages'!$H$67+'[2]Stages'!$E$66,IF(D589&lt;=307.2,(D589-'[2]Stages'!$C$67)*'[2]Stages'!$H$68+'[2]Stages'!$E$67,IF(D589&lt;=311.7,(D589-'[2]Stages'!$C$68)*'[2]Stages'!$H$69+'[2]Stages'!$E$68,IF(D589&lt;=318.1,(D589-'[2]Stages'!$C$69)*'[2]Stages'!$H$70+'[2]Stages'!$E$69,IF(D589&lt;=328.3,(D589-'[2]Stages'!$C$70)*'[2]Stages'!$H$71+'[2]Stages'!$E$70,IF(D589&lt;=345.3,(D589-'[2]Stages'!$C$71)*'[2]Stages'!$H$72+'[2]Stages'!$E$71,IF(D589&lt;=359.2,(D589-'[2]Stages'!$C$72)*'[2]Stages'!$H$73+'[2]Stages'!$E$72)))))))</f>
        <v>358.68315842977796</v>
      </c>
      <c r="G589" s="101" t="s">
        <v>737</v>
      </c>
      <c r="Q589" s="117" t="s">
        <v>207</v>
      </c>
      <c r="R589" s="117" t="s">
        <v>774</v>
      </c>
      <c r="U589" s="119"/>
      <c r="V589" s="194"/>
      <c r="W589" s="105" t="s">
        <v>477</v>
      </c>
      <c r="AB589" s="18">
        <v>22.4</v>
      </c>
      <c r="AC589" s="194">
        <v>19.92</v>
      </c>
      <c r="AE589" s="194">
        <v>19.92</v>
      </c>
      <c r="AF589" s="194"/>
      <c r="AG589" s="194">
        <v>19.92</v>
      </c>
      <c r="AH589" s="146">
        <f t="shared" si="16"/>
        <v>20.120000000000005</v>
      </c>
      <c r="AI589" s="189">
        <f t="shared" si="14"/>
        <v>21.670399999999987</v>
      </c>
      <c r="AJ589" s="189">
        <f t="shared" si="15"/>
        <v>28.240399999999994</v>
      </c>
      <c r="AS589" s="100">
        <v>2008</v>
      </c>
      <c r="AW589" s="101" t="s">
        <v>740</v>
      </c>
      <c r="AX589" s="199">
        <v>361.7</v>
      </c>
      <c r="AY589" s="200">
        <v>18.63</v>
      </c>
      <c r="AZ589" s="201"/>
      <c r="BK589" s="211"/>
      <c r="BL589" s="212"/>
      <c r="BM589" s="212"/>
      <c r="BN589" s="212"/>
      <c r="BO589" s="212"/>
      <c r="BP589" s="119"/>
      <c r="BQ589" s="119"/>
      <c r="BR589" s="154"/>
    </row>
    <row r="590" spans="3:70" ht="12" customHeight="1">
      <c r="C590" s="117"/>
      <c r="D590" s="124">
        <v>358.96</v>
      </c>
      <c r="E590" s="103" t="s">
        <v>276</v>
      </c>
      <c r="F590" s="64">
        <f>IF(D590&lt;=303.4,(D590-'[2]Stages'!$C$66)*'[2]Stages'!$H$67+'[2]Stages'!$E$66,IF(D590&lt;=307.2,(D590-'[2]Stages'!$C$67)*'[2]Stages'!$H$68+'[2]Stages'!$E$67,IF(D590&lt;=311.7,(D590-'[2]Stages'!$C$68)*'[2]Stages'!$H$69+'[2]Stages'!$E$68,IF(D590&lt;=318.1,(D590-'[2]Stages'!$C$69)*'[2]Stages'!$H$70+'[2]Stages'!$E$69,IF(D590&lt;=328.3,(D590-'[2]Stages'!$C$70)*'[2]Stages'!$H$71+'[2]Stages'!$E$70,IF(D590&lt;=345.3,(D590-'[2]Stages'!$C$71)*'[2]Stages'!$H$72+'[2]Stages'!$E$71,IF(D590&lt;=359.2,(D590-'[2]Stages'!$C$72)*'[2]Stages'!$H$73+'[2]Stages'!$E$72)))))))</f>
        <v>358.7291798561151</v>
      </c>
      <c r="G590" s="101" t="s">
        <v>737</v>
      </c>
      <c r="Q590" s="117" t="s">
        <v>207</v>
      </c>
      <c r="R590" s="117" t="s">
        <v>747</v>
      </c>
      <c r="U590" s="119"/>
      <c r="V590" s="194"/>
      <c r="W590" s="105" t="s">
        <v>477</v>
      </c>
      <c r="AB590" s="18">
        <v>22.4</v>
      </c>
      <c r="AC590" s="194">
        <v>18.96</v>
      </c>
      <c r="AE590" s="194">
        <v>18.96</v>
      </c>
      <c r="AF590" s="194"/>
      <c r="AG590" s="194">
        <v>18.96</v>
      </c>
      <c r="AH590" s="146">
        <f t="shared" si="16"/>
        <v>19.160000000000004</v>
      </c>
      <c r="AI590" s="189">
        <f t="shared" si="14"/>
        <v>25.875199999999992</v>
      </c>
      <c r="AJ590" s="189">
        <f t="shared" si="15"/>
        <v>32.4452</v>
      </c>
      <c r="AS590" s="100">
        <v>2008</v>
      </c>
      <c r="AW590" s="101" t="s">
        <v>740</v>
      </c>
      <c r="AX590" s="199">
        <v>361.8</v>
      </c>
      <c r="AY590" s="200">
        <v>18.91</v>
      </c>
      <c r="AZ590" s="201"/>
      <c r="BK590" s="211"/>
      <c r="BL590" s="212"/>
      <c r="BM590" s="212"/>
      <c r="BN590" s="212"/>
      <c r="BO590" s="212"/>
      <c r="BP590" s="119"/>
      <c r="BQ590" s="119"/>
      <c r="BR590" s="154"/>
    </row>
    <row r="591" spans="3:70" ht="12" customHeight="1">
      <c r="C591" s="117"/>
      <c r="D591" s="124">
        <v>358.9673913043478</v>
      </c>
      <c r="E591" s="103" t="s">
        <v>276</v>
      </c>
      <c r="F591" s="64">
        <f>IF(D591&lt;=303.4,(D591-'[2]Stages'!$C$66)*'[2]Stages'!$H$67+'[2]Stages'!$E$66,IF(D591&lt;=307.2,(D591-'[2]Stages'!$C$67)*'[2]Stages'!$H$68+'[2]Stages'!$E$67,IF(D591&lt;=311.7,(D591-'[2]Stages'!$C$68)*'[2]Stages'!$H$69+'[2]Stages'!$E$68,IF(D591&lt;=318.1,(D591-'[2]Stages'!$C$69)*'[2]Stages'!$H$70+'[2]Stages'!$E$69,IF(D591&lt;=328.3,(D591-'[2]Stages'!$C$70)*'[2]Stages'!$H$71+'[2]Stages'!$E$70,IF(D591&lt;=345.3,(D591-'[2]Stages'!$C$71)*'[2]Stages'!$H$72+'[2]Stages'!$E$71,IF(D591&lt;=359.2,(D591-'[2]Stages'!$C$72)*'[2]Stages'!$H$73+'[2]Stages'!$E$72)))))))</f>
        <v>358.7356725054739</v>
      </c>
      <c r="G591" s="101" t="s">
        <v>737</v>
      </c>
      <c r="Q591" s="117" t="s">
        <v>207</v>
      </c>
      <c r="R591" s="117" t="s">
        <v>774</v>
      </c>
      <c r="U591" s="119"/>
      <c r="V591" s="194"/>
      <c r="W591" s="105" t="s">
        <v>477</v>
      </c>
      <c r="AB591" s="18">
        <v>22.4</v>
      </c>
      <c r="AC591" s="194">
        <v>19.846666666666664</v>
      </c>
      <c r="AE591" s="194">
        <v>19.846666666666664</v>
      </c>
      <c r="AF591" s="194"/>
      <c r="AG591" s="194">
        <v>19.846666666666664</v>
      </c>
      <c r="AH591" s="146">
        <f t="shared" si="16"/>
        <v>20.046666666666667</v>
      </c>
      <c r="AI591" s="189">
        <f t="shared" si="14"/>
        <v>21.991600000000005</v>
      </c>
      <c r="AJ591" s="189">
        <f t="shared" si="15"/>
        <v>28.561600000000013</v>
      </c>
      <c r="AS591" s="100">
        <v>2008</v>
      </c>
      <c r="AW591" s="101" t="s">
        <v>740</v>
      </c>
      <c r="AX591" s="199">
        <v>362</v>
      </c>
      <c r="AY591" s="200">
        <v>19.2</v>
      </c>
      <c r="AZ591" s="201">
        <v>362</v>
      </c>
      <c r="BA591" s="108">
        <f>AVERAGE(AY578:AY597)</f>
        <v>18.575789473684207</v>
      </c>
      <c r="BB591" s="108">
        <f>STDEV(AY578:AY597)</f>
        <v>0.7279828736498445</v>
      </c>
      <c r="BC591" s="109">
        <f>COUNT(AY578:AY597)</f>
        <v>19</v>
      </c>
      <c r="BD591" s="108">
        <f>2*BB591/(BC591)^0.5</f>
        <v>0.33402145040715897</v>
      </c>
      <c r="BK591" s="211"/>
      <c r="BL591" s="212"/>
      <c r="BM591" s="212"/>
      <c r="BN591" s="212"/>
      <c r="BO591" s="212"/>
      <c r="BP591" s="119"/>
      <c r="BQ591" s="119"/>
      <c r="BR591" s="154"/>
    </row>
    <row r="592" spans="1:70" ht="12" customHeight="1">
      <c r="A592" s="202" t="s">
        <v>779</v>
      </c>
      <c r="B592" s="203"/>
      <c r="C592" s="120"/>
      <c r="D592" s="204">
        <v>359</v>
      </c>
      <c r="E592" s="205" t="s">
        <v>276</v>
      </c>
      <c r="F592" s="64">
        <f>IF(D592&lt;=303.4,(D592-'[2]Stages'!$C$66)*'[2]Stages'!$H$67+'[2]Stages'!$E$66,IF(D592&lt;=307.2,(D592-'[2]Stages'!$C$67)*'[2]Stages'!$H$68+'[2]Stages'!$E$67,IF(D592&lt;=311.7,(D592-'[2]Stages'!$C$68)*'[2]Stages'!$H$69+'[2]Stages'!$E$68,IF(D592&lt;=318.1,(D592-'[2]Stages'!$C$69)*'[2]Stages'!$H$70+'[2]Stages'!$E$69,IF(D592&lt;=328.3,(D592-'[2]Stages'!$C$70)*'[2]Stages'!$H$71+'[2]Stages'!$E$70,IF(D592&lt;=345.3,(D592-'[2]Stages'!$C$71)*'[2]Stages'!$H$72+'[2]Stages'!$E$71,IF(D592&lt;=359.2,(D592-'[2]Stages'!$C$72)*'[2]Stages'!$H$73+'[2]Stages'!$E$72)))))))</f>
        <v>358.7643165467626</v>
      </c>
      <c r="G592" s="206" t="s">
        <v>737</v>
      </c>
      <c r="H592" s="206" t="s">
        <v>765</v>
      </c>
      <c r="I592" s="120" t="s">
        <v>780</v>
      </c>
      <c r="J592" s="120"/>
      <c r="K592" s="120" t="s">
        <v>767</v>
      </c>
      <c r="L592" s="120"/>
      <c r="M592" s="120"/>
      <c r="N592" s="120"/>
      <c r="O592" s="120"/>
      <c r="P592" s="120"/>
      <c r="Q592" s="120" t="s">
        <v>238</v>
      </c>
      <c r="R592" s="120" t="s">
        <v>768</v>
      </c>
      <c r="S592" s="120"/>
      <c r="T592" s="120"/>
      <c r="U592" s="200"/>
      <c r="V592" s="203"/>
      <c r="W592" s="120" t="s">
        <v>769</v>
      </c>
      <c r="X592" s="120"/>
      <c r="Y592" s="120"/>
      <c r="Z592" s="120"/>
      <c r="AA592" s="120"/>
      <c r="AB592" s="18">
        <v>22.4</v>
      </c>
      <c r="AC592" s="203">
        <v>18.42</v>
      </c>
      <c r="AD592" s="203"/>
      <c r="AE592" s="203">
        <v>18.42</v>
      </c>
      <c r="AF592" s="203"/>
      <c r="AG592" s="203">
        <v>18.42</v>
      </c>
      <c r="AH592" s="146">
        <f t="shared" si="16"/>
        <v>18.620000000000005</v>
      </c>
      <c r="AI592" s="189">
        <f t="shared" si="14"/>
        <v>28.240399999999994</v>
      </c>
      <c r="AJ592" s="189">
        <f t="shared" si="15"/>
        <v>34.81039999999999</v>
      </c>
      <c r="AK592" s="120"/>
      <c r="AL592" s="120"/>
      <c r="AM592" s="120" t="s">
        <v>762</v>
      </c>
      <c r="AN592" s="120" t="s">
        <v>243</v>
      </c>
      <c r="AO592" s="203">
        <v>240</v>
      </c>
      <c r="AP592" s="120"/>
      <c r="AQ592" s="203">
        <v>146</v>
      </c>
      <c r="AR592" s="203">
        <v>160</v>
      </c>
      <c r="AS592" s="203">
        <v>2006</v>
      </c>
      <c r="AT592" s="120"/>
      <c r="AU592" s="120"/>
      <c r="AV592" s="120"/>
      <c r="AW592" s="120" t="s">
        <v>763</v>
      </c>
      <c r="AX592" s="124">
        <v>373.0331593499879</v>
      </c>
      <c r="AY592" s="124">
        <v>18.8</v>
      </c>
      <c r="AZ592" s="118">
        <v>373</v>
      </c>
      <c r="BA592" s="121">
        <f>AVERAGE(AY585:AY1039)</f>
        <v>18.147250000000003</v>
      </c>
      <c r="BB592" s="121">
        <f>STDEV(AY585:AY1039)</f>
        <v>0.6831487711982974</v>
      </c>
      <c r="BC592" s="208">
        <f>COUNT(AY585:AY1039)</f>
        <v>40</v>
      </c>
      <c r="BD592" s="108">
        <f>2*BB592/(BC592)^0.5</f>
        <v>0.21603060977318553</v>
      </c>
      <c r="BK592" s="211"/>
      <c r="BL592" s="212"/>
      <c r="BM592" s="212"/>
      <c r="BN592" s="212"/>
      <c r="BO592" s="212"/>
      <c r="BP592" s="119"/>
      <c r="BQ592" s="119"/>
      <c r="BR592" s="119"/>
    </row>
    <row r="593" spans="1:70" ht="12" customHeight="1">
      <c r="A593" s="202" t="s">
        <v>781</v>
      </c>
      <c r="B593" s="203"/>
      <c r="C593" s="120"/>
      <c r="D593" s="214">
        <v>359</v>
      </c>
      <c r="E593" s="205" t="s">
        <v>276</v>
      </c>
      <c r="F593" s="64">
        <f>IF(D593&lt;=303.4,(D593-'[2]Stages'!$C$66)*'[2]Stages'!$H$67+'[2]Stages'!$E$66,IF(D593&lt;=307.2,(D593-'[2]Stages'!$C$67)*'[2]Stages'!$H$68+'[2]Stages'!$E$67,IF(D593&lt;=311.7,(D593-'[2]Stages'!$C$68)*'[2]Stages'!$H$69+'[2]Stages'!$E$68,IF(D593&lt;=318.1,(D593-'[2]Stages'!$C$69)*'[2]Stages'!$H$70+'[2]Stages'!$E$69,IF(D593&lt;=328.3,(D593-'[2]Stages'!$C$70)*'[2]Stages'!$H$71+'[2]Stages'!$E$70,IF(D593&lt;=345.3,(D593-'[2]Stages'!$C$71)*'[2]Stages'!$H$72+'[2]Stages'!$E$71,IF(D593&lt;=359.2,(D593-'[2]Stages'!$C$72)*'[2]Stages'!$H$73+'[2]Stages'!$E$72)))))))</f>
        <v>358.7643165467626</v>
      </c>
      <c r="G593" s="206" t="s">
        <v>737</v>
      </c>
      <c r="H593" s="206" t="s">
        <v>765</v>
      </c>
      <c r="I593" s="120"/>
      <c r="J593" s="120"/>
      <c r="K593" s="120"/>
      <c r="L593" s="120"/>
      <c r="M593" s="120"/>
      <c r="N593" s="120"/>
      <c r="O593" s="120"/>
      <c r="P593" s="120"/>
      <c r="Q593" s="120" t="s">
        <v>238</v>
      </c>
      <c r="R593" s="120" t="s">
        <v>768</v>
      </c>
      <c r="S593" s="120"/>
      <c r="T593" s="120"/>
      <c r="U593" s="120" t="s">
        <v>782</v>
      </c>
      <c r="V593" s="203"/>
      <c r="W593" s="120" t="s">
        <v>769</v>
      </c>
      <c r="X593" s="120"/>
      <c r="Y593" s="120"/>
      <c r="Z593" s="120"/>
      <c r="AA593" s="120"/>
      <c r="AB593" s="18">
        <v>22.4</v>
      </c>
      <c r="AC593" s="203">
        <v>18.52</v>
      </c>
      <c r="AD593" s="203"/>
      <c r="AE593" s="203">
        <v>18.52</v>
      </c>
      <c r="AF593" s="203"/>
      <c r="AG593" s="203">
        <v>18.52</v>
      </c>
      <c r="AH593" s="146">
        <f t="shared" si="16"/>
        <v>18.720000000000002</v>
      </c>
      <c r="AI593" s="189">
        <f t="shared" si="14"/>
        <v>27.802400000000006</v>
      </c>
      <c r="AJ593" s="189">
        <f t="shared" si="15"/>
        <v>34.3724</v>
      </c>
      <c r="AK593" s="120"/>
      <c r="AL593" s="120"/>
      <c r="AM593" s="120" t="s">
        <v>762</v>
      </c>
      <c r="AN593" s="120" t="s">
        <v>243</v>
      </c>
      <c r="AO593" s="203">
        <v>240</v>
      </c>
      <c r="AP593" s="120"/>
      <c r="AQ593" s="203">
        <v>146</v>
      </c>
      <c r="AR593" s="203">
        <v>160</v>
      </c>
      <c r="AS593" s="203">
        <v>2006</v>
      </c>
      <c r="AT593" s="120"/>
      <c r="AU593" s="120"/>
      <c r="AV593" s="120"/>
      <c r="AW593" s="120" t="s">
        <v>763</v>
      </c>
      <c r="AX593" s="124">
        <v>372.51749405772495</v>
      </c>
      <c r="AY593" s="124">
        <v>18.7</v>
      </c>
      <c r="AZ593" s="118"/>
      <c r="BA593" s="121"/>
      <c r="BB593" s="121"/>
      <c r="BC593" s="208"/>
      <c r="BD593" s="120"/>
      <c r="BK593" s="211"/>
      <c r="BL593" s="212"/>
      <c r="BM593" s="212"/>
      <c r="BN593" s="212"/>
      <c r="BO593" s="212"/>
      <c r="BP593" s="119"/>
      <c r="BQ593" s="119"/>
      <c r="BR593" s="119"/>
    </row>
    <row r="594" spans="1:70" ht="12" customHeight="1">
      <c r="A594" s="202">
        <v>4</v>
      </c>
      <c r="B594" s="203"/>
      <c r="C594" s="120"/>
      <c r="D594" s="204">
        <v>359</v>
      </c>
      <c r="E594" s="205" t="s">
        <v>276</v>
      </c>
      <c r="F594" s="64">
        <f>IF(D594&lt;=303.4,(D594-'[2]Stages'!$C$66)*'[2]Stages'!$H$67+'[2]Stages'!$E$66,IF(D594&lt;=307.2,(D594-'[2]Stages'!$C$67)*'[2]Stages'!$H$68+'[2]Stages'!$E$67,IF(D594&lt;=311.7,(D594-'[2]Stages'!$C$68)*'[2]Stages'!$H$69+'[2]Stages'!$E$68,IF(D594&lt;=318.1,(D594-'[2]Stages'!$C$69)*'[2]Stages'!$H$70+'[2]Stages'!$E$69,IF(D594&lt;=328.3,(D594-'[2]Stages'!$C$70)*'[2]Stages'!$H$71+'[2]Stages'!$E$70,IF(D594&lt;=345.3,(D594-'[2]Stages'!$C$71)*'[2]Stages'!$H$72+'[2]Stages'!$E$71,IF(D594&lt;=359.2,(D594-'[2]Stages'!$C$72)*'[2]Stages'!$H$73+'[2]Stages'!$E$72)))))))</f>
        <v>358.7643165467626</v>
      </c>
      <c r="G594" s="206" t="s">
        <v>737</v>
      </c>
      <c r="H594" s="206" t="s">
        <v>765</v>
      </c>
      <c r="I594" s="120"/>
      <c r="J594" s="120"/>
      <c r="K594" s="120"/>
      <c r="L594" s="120"/>
      <c r="M594" s="120"/>
      <c r="N594" s="120"/>
      <c r="O594" s="120"/>
      <c r="P594" s="120"/>
      <c r="Q594" s="120" t="s">
        <v>758</v>
      </c>
      <c r="R594" s="120" t="s">
        <v>759</v>
      </c>
      <c r="S594" s="120"/>
      <c r="T594" s="120"/>
      <c r="U594" s="120" t="s">
        <v>777</v>
      </c>
      <c r="V594" s="203"/>
      <c r="W594" s="120" t="s">
        <v>769</v>
      </c>
      <c r="X594" s="120"/>
      <c r="Y594" s="120"/>
      <c r="Z594" s="120"/>
      <c r="AA594" s="120"/>
      <c r="AB594" s="18">
        <v>22.4</v>
      </c>
      <c r="AC594" s="203">
        <v>18.58</v>
      </c>
      <c r="AD594" s="203"/>
      <c r="AE594" s="203">
        <v>18.58</v>
      </c>
      <c r="AF594" s="203"/>
      <c r="AG594" s="203">
        <v>18.58</v>
      </c>
      <c r="AH594" s="146">
        <f t="shared" si="16"/>
        <v>18.78</v>
      </c>
      <c r="AI594" s="189">
        <f t="shared" si="14"/>
        <v>27.539600000000007</v>
      </c>
      <c r="AJ594" s="189">
        <f t="shared" si="15"/>
        <v>34.1096</v>
      </c>
      <c r="AK594" s="120"/>
      <c r="AL594" s="120"/>
      <c r="AM594" s="120" t="s">
        <v>762</v>
      </c>
      <c r="AN594" s="120" t="s">
        <v>243</v>
      </c>
      <c r="AO594" s="203">
        <v>240</v>
      </c>
      <c r="AP594" s="120"/>
      <c r="AQ594" s="203">
        <v>146</v>
      </c>
      <c r="AR594" s="203">
        <v>160</v>
      </c>
      <c r="AS594" s="203">
        <v>2006</v>
      </c>
      <c r="AT594" s="120"/>
      <c r="AU594" s="120"/>
      <c r="AV594" s="120"/>
      <c r="AW594" s="120" t="s">
        <v>763</v>
      </c>
      <c r="AX594" s="124">
        <v>366.59427485123706</v>
      </c>
      <c r="AY594" s="124">
        <v>17.4</v>
      </c>
      <c r="AZ594" s="118"/>
      <c r="BA594" s="121"/>
      <c r="BB594" s="121"/>
      <c r="BC594" s="208"/>
      <c r="BD594" s="120"/>
      <c r="BK594" s="211"/>
      <c r="BL594" s="212"/>
      <c r="BM594" s="212"/>
      <c r="BN594" s="212"/>
      <c r="BO594" s="212"/>
      <c r="BP594" s="119"/>
      <c r="BQ594" s="119"/>
      <c r="BR594" s="119"/>
    </row>
    <row r="595" spans="3:70" ht="12" customHeight="1">
      <c r="C595" s="117"/>
      <c r="D595" s="124">
        <v>359.0271739130435</v>
      </c>
      <c r="E595" s="103" t="s">
        <v>276</v>
      </c>
      <c r="F595" s="64">
        <f>IF(D595&lt;=303.4,(D595-'[2]Stages'!$C$66)*'[2]Stages'!$H$67+'[2]Stages'!$E$66,IF(D595&lt;=307.2,(D595-'[2]Stages'!$C$67)*'[2]Stages'!$H$68+'[2]Stages'!$E$67,IF(D595&lt;=311.7,(D595-'[2]Stages'!$C$68)*'[2]Stages'!$H$69+'[2]Stages'!$E$68,IF(D595&lt;=318.1,(D595-'[2]Stages'!$C$69)*'[2]Stages'!$H$70+'[2]Stages'!$E$69,IF(D595&lt;=328.3,(D595-'[2]Stages'!$C$70)*'[2]Stages'!$H$71+'[2]Stages'!$E$70,IF(D595&lt;=345.3,(D595-'[2]Stages'!$C$71)*'[2]Stages'!$H$72+'[2]Stages'!$E$71,IF(D595&lt;=359.2,(D595-'[2]Stages'!$C$72)*'[2]Stages'!$H$73+'[2]Stages'!$E$72)))))))</f>
        <v>358.7881865811699</v>
      </c>
      <c r="G595" s="101" t="s">
        <v>737</v>
      </c>
      <c r="Q595" s="117" t="s">
        <v>207</v>
      </c>
      <c r="R595" s="117" t="s">
        <v>774</v>
      </c>
      <c r="U595" s="119"/>
      <c r="V595" s="194"/>
      <c r="W595" s="105" t="s">
        <v>477</v>
      </c>
      <c r="AB595" s="18">
        <v>22.4</v>
      </c>
      <c r="AC595" s="194">
        <v>19.205</v>
      </c>
      <c r="AE595" s="194">
        <v>19.205</v>
      </c>
      <c r="AF595" s="194"/>
      <c r="AG595" s="194">
        <v>19.205</v>
      </c>
      <c r="AH595" s="146">
        <f t="shared" si="16"/>
        <v>19.405</v>
      </c>
      <c r="AI595" s="189">
        <f t="shared" si="14"/>
        <v>24.80210000000001</v>
      </c>
      <c r="AJ595" s="189">
        <f t="shared" si="15"/>
        <v>31.372100000000003</v>
      </c>
      <c r="AS595" s="100">
        <v>2008</v>
      </c>
      <c r="AW595" s="101" t="s">
        <v>740</v>
      </c>
      <c r="AX595" s="213">
        <v>362</v>
      </c>
      <c r="AY595" s="200">
        <v>18.37</v>
      </c>
      <c r="AZ595" s="201"/>
      <c r="BK595" s="211"/>
      <c r="BL595" s="212"/>
      <c r="BM595" s="212"/>
      <c r="BN595" s="212"/>
      <c r="BO595" s="212"/>
      <c r="BP595" s="119"/>
      <c r="BQ595" s="119"/>
      <c r="BR595" s="154"/>
    </row>
    <row r="596" spans="1:70" ht="12" customHeight="1">
      <c r="A596" s="202" t="s">
        <v>783</v>
      </c>
      <c r="B596" s="203"/>
      <c r="C596" s="120"/>
      <c r="D596" s="204">
        <v>359.1</v>
      </c>
      <c r="E596" s="205" t="s">
        <v>276</v>
      </c>
      <c r="F596" s="64">
        <f>IF(D596&lt;=303.4,(D596-'[2]Stages'!$C$66)*'[2]Stages'!$H$67+'[2]Stages'!$E$66,IF(D596&lt;=307.2,(D596-'[2]Stages'!$C$67)*'[2]Stages'!$H$68+'[2]Stages'!$E$67,IF(D596&lt;=311.7,(D596-'[2]Stages'!$C$68)*'[2]Stages'!$H$69+'[2]Stages'!$E$68,IF(D596&lt;=318.1,(D596-'[2]Stages'!$C$69)*'[2]Stages'!$H$70+'[2]Stages'!$E$69,IF(D596&lt;=328.3,(D596-'[2]Stages'!$C$70)*'[2]Stages'!$H$71+'[2]Stages'!$E$70,IF(D596&lt;=345.3,(D596-'[2]Stages'!$C$71)*'[2]Stages'!$H$72+'[2]Stages'!$E$71,IF(D596&lt;=359.2,(D596-'[2]Stages'!$C$72)*'[2]Stages'!$H$73+'[2]Stages'!$E$72)))))))</f>
        <v>358.85215827338135</v>
      </c>
      <c r="G596" s="206" t="s">
        <v>737</v>
      </c>
      <c r="H596" s="206" t="s">
        <v>765</v>
      </c>
      <c r="I596" s="120"/>
      <c r="J596" s="120"/>
      <c r="K596" s="120"/>
      <c r="L596" s="120"/>
      <c r="M596" s="120"/>
      <c r="N596" s="120"/>
      <c r="O596" s="120"/>
      <c r="P596" s="120"/>
      <c r="Q596" s="120" t="s">
        <v>758</v>
      </c>
      <c r="R596" s="120" t="s">
        <v>759</v>
      </c>
      <c r="S596" s="120"/>
      <c r="T596" s="120"/>
      <c r="U596" s="120" t="s">
        <v>777</v>
      </c>
      <c r="V596" s="203"/>
      <c r="W596" s="120" t="s">
        <v>769</v>
      </c>
      <c r="X596" s="120"/>
      <c r="Y596" s="120"/>
      <c r="Z596" s="120"/>
      <c r="AA596" s="120"/>
      <c r="AB596" s="18">
        <v>22.4</v>
      </c>
      <c r="AC596" s="203">
        <v>18.94</v>
      </c>
      <c r="AD596" s="203"/>
      <c r="AE596" s="203">
        <v>18.94</v>
      </c>
      <c r="AF596" s="203"/>
      <c r="AG596" s="203">
        <v>18.94</v>
      </c>
      <c r="AH596" s="146">
        <f t="shared" si="16"/>
        <v>19.140000000000004</v>
      </c>
      <c r="AI596" s="189">
        <f t="shared" si="14"/>
        <v>25.962799999999987</v>
      </c>
      <c r="AJ596" s="189">
        <f t="shared" si="15"/>
        <v>32.532799999999995</v>
      </c>
      <c r="AK596" s="120"/>
      <c r="AL596" s="120"/>
      <c r="AM596" s="120" t="s">
        <v>762</v>
      </c>
      <c r="AN596" s="120" t="s">
        <v>243</v>
      </c>
      <c r="AO596" s="203">
        <v>240</v>
      </c>
      <c r="AP596" s="120"/>
      <c r="AQ596" s="203">
        <v>146</v>
      </c>
      <c r="AR596" s="203">
        <v>160</v>
      </c>
      <c r="AS596" s="203">
        <v>2006</v>
      </c>
      <c r="AT596" s="120"/>
      <c r="AU596" s="120"/>
      <c r="AV596" s="120"/>
      <c r="AW596" s="120" t="s">
        <v>763</v>
      </c>
      <c r="AX596" s="124">
        <v>366.85751343564044</v>
      </c>
      <c r="AY596" s="124">
        <v>18</v>
      </c>
      <c r="AZ596" s="118"/>
      <c r="BA596" s="121"/>
      <c r="BB596" s="121"/>
      <c r="BC596" s="208"/>
      <c r="BD596" s="120"/>
      <c r="BK596" s="211"/>
      <c r="BL596" s="212"/>
      <c r="BM596" s="212"/>
      <c r="BN596" s="212"/>
      <c r="BO596" s="212"/>
      <c r="BP596" s="119"/>
      <c r="BQ596" s="119"/>
      <c r="BR596" s="119"/>
    </row>
    <row r="597" spans="1:69" ht="12" customHeight="1">
      <c r="A597" s="215" t="s">
        <v>784</v>
      </c>
      <c r="B597" s="216">
        <v>357.95</v>
      </c>
      <c r="C597" s="217" t="s">
        <v>785</v>
      </c>
      <c r="D597" s="218">
        <v>359.14</v>
      </c>
      <c r="E597" s="219" t="s">
        <v>786</v>
      </c>
      <c r="F597" s="64">
        <f>IF(D597&lt;=303.4,(D597-'[2]Stages'!$C$66)*'[2]Stages'!$H$67+'[2]Stages'!$E$66,IF(D597&lt;=307.2,(D597-'[2]Stages'!$C$67)*'[2]Stages'!$H$68+'[2]Stages'!$E$67,IF(D597&lt;=311.7,(D597-'[2]Stages'!$C$68)*'[2]Stages'!$H$69+'[2]Stages'!$E$68,IF(D597&lt;=318.1,(D597-'[2]Stages'!$C$69)*'[2]Stages'!$H$70+'[2]Stages'!$E$69,IF(D597&lt;=328.3,(D597-'[2]Stages'!$C$70)*'[2]Stages'!$H$71+'[2]Stages'!$E$70,IF(D597&lt;=345.3,(D597-'[2]Stages'!$C$71)*'[2]Stages'!$H$72+'[2]Stages'!$E$71,IF(D597&lt;=359.2,(D597-'[2]Stages'!$C$72)*'[2]Stages'!$H$73+'[2]Stages'!$E$72)))))))</f>
        <v>358.8872949640288</v>
      </c>
      <c r="G597" s="119" t="s">
        <v>737</v>
      </c>
      <c r="H597" s="215" t="s">
        <v>787</v>
      </c>
      <c r="I597" s="220" t="s">
        <v>780</v>
      </c>
      <c r="J597" s="119"/>
      <c r="K597" s="119"/>
      <c r="L597" s="119"/>
      <c r="M597" s="216"/>
      <c r="N597" s="119"/>
      <c r="O597" s="119"/>
      <c r="P597" s="119"/>
      <c r="Q597" s="215" t="s">
        <v>207</v>
      </c>
      <c r="R597" s="215" t="s">
        <v>774</v>
      </c>
      <c r="S597" s="119"/>
      <c r="T597" s="119"/>
      <c r="U597" s="119"/>
      <c r="V597" s="119"/>
      <c r="W597" s="105" t="s">
        <v>477</v>
      </c>
      <c r="X597" s="119"/>
      <c r="Y597" s="119"/>
      <c r="Z597" s="119"/>
      <c r="AA597" s="221" t="s">
        <v>788</v>
      </c>
      <c r="AB597" s="18">
        <v>22.4</v>
      </c>
      <c r="AC597" s="222">
        <v>18.55</v>
      </c>
      <c r="AD597" s="223"/>
      <c r="AE597" s="222">
        <v>18.55</v>
      </c>
      <c r="AF597" s="222">
        <v>0.14</v>
      </c>
      <c r="AG597" s="222">
        <v>18.55</v>
      </c>
      <c r="AH597" s="146">
        <f t="shared" si="16"/>
        <v>18.750000000000004</v>
      </c>
      <c r="AI597" s="222">
        <v>27.7</v>
      </c>
      <c r="AJ597" s="222">
        <v>18.55</v>
      </c>
      <c r="AK597" s="119"/>
      <c r="AL597" s="119"/>
      <c r="AM597" s="119" t="s">
        <v>789</v>
      </c>
      <c r="AN597" s="119" t="s">
        <v>231</v>
      </c>
      <c r="AO597" s="119">
        <v>284</v>
      </c>
      <c r="AP597" s="119"/>
      <c r="AQ597" s="119">
        <v>599</v>
      </c>
      <c r="AR597" s="119">
        <v>609</v>
      </c>
      <c r="AS597" s="119">
        <v>2009</v>
      </c>
      <c r="AT597" s="119"/>
      <c r="AU597" s="119"/>
      <c r="AV597" s="119"/>
      <c r="AW597" s="119" t="s">
        <v>790</v>
      </c>
      <c r="AX597" s="119"/>
      <c r="AY597" s="119"/>
      <c r="AZ597" s="119"/>
      <c r="BA597" s="119"/>
      <c r="BB597" s="119"/>
      <c r="BC597" s="119"/>
      <c r="BD597" s="119"/>
      <c r="BK597" s="211"/>
      <c r="BL597" s="212"/>
      <c r="BM597" s="212"/>
      <c r="BN597" s="212"/>
      <c r="BO597" s="212"/>
      <c r="BP597" s="119"/>
      <c r="BQ597" s="119"/>
    </row>
    <row r="598" spans="3:70" ht="12" customHeight="1">
      <c r="C598" s="117"/>
      <c r="D598" s="124">
        <v>359.20652173913044</v>
      </c>
      <c r="E598" s="103" t="s">
        <v>276</v>
      </c>
      <c r="F598" s="67">
        <f>IF(D598&lt;=374.5,(D598-'[2]Stages'!$C$73)*'[2]Stages'!$H$74+'[2]Stages'!$E$73,IF(D598&lt;=385.3,(D598-'[2]Stages'!$C$74)*'[2]Stages'!$H$75+'[2]Stages'!$E$74,IF(D598&lt;=391.8,(D598-'[2]Stages'!$C$75)*'[2]Stages'!$H$76+'[2]Stages'!$E$75,IF(D598&lt;=397.5,(D598-'[2]Stages'!$C$76)*'[2]Stages'!$H$77+'[2]Stages'!$E$76,IF(D598&lt;=407,(D598-'[2]Stages'!$C$77)*'[2]Stages'!$H$78+'[2]Stages'!$E$77,IF(D598&lt;=411.2,(D598-'[2]Stages'!$C$78)*'[2]Stages'!$H$79+'[2]Stages'!$E$78,IF(D598&lt;=416,(D598-'[2]Stages'!$C$79)*'[2]Stages'!$H$80+'[2]Stages'!$E$79)))))))</f>
        <v>358.94566922421143</v>
      </c>
      <c r="G598" s="114" t="s">
        <v>19</v>
      </c>
      <c r="Q598" s="117" t="s">
        <v>207</v>
      </c>
      <c r="R598" s="117" t="s">
        <v>774</v>
      </c>
      <c r="U598" s="119"/>
      <c r="V598" s="194"/>
      <c r="W598" s="105" t="s">
        <v>477</v>
      </c>
      <c r="AB598" s="18">
        <v>22.4</v>
      </c>
      <c r="AC598" s="194">
        <v>19.756666666666664</v>
      </c>
      <c r="AE598" s="194">
        <v>19.756666666666664</v>
      </c>
      <c r="AF598" s="194"/>
      <c r="AG598" s="194">
        <v>19.756666666666664</v>
      </c>
      <c r="AH598" s="146">
        <f t="shared" si="16"/>
        <v>19.956666666666667</v>
      </c>
      <c r="AI598" s="189">
        <f>113.3-4.38*(AE598-(-1))</f>
        <v>22.385800000000017</v>
      </c>
      <c r="AJ598" s="189">
        <f>113.3-4.38*(AE598-1.5-(-1))</f>
        <v>28.95580000000001</v>
      </c>
      <c r="AS598" s="100">
        <v>2008</v>
      </c>
      <c r="AW598" s="101" t="s">
        <v>740</v>
      </c>
      <c r="AX598" s="199">
        <v>362.1</v>
      </c>
      <c r="AY598" s="200">
        <v>19.1</v>
      </c>
      <c r="AZ598" s="201"/>
      <c r="BK598" s="211"/>
      <c r="BL598" s="212"/>
      <c r="BM598" s="212"/>
      <c r="BN598" s="212"/>
      <c r="BO598" s="212"/>
      <c r="BP598" s="119"/>
      <c r="BQ598" s="119"/>
      <c r="BR598" s="154"/>
    </row>
    <row r="599" spans="1:70" ht="12" customHeight="1">
      <c r="A599" s="202" t="s">
        <v>791</v>
      </c>
      <c r="B599" s="203"/>
      <c r="C599" s="120"/>
      <c r="D599" s="204">
        <v>359.3</v>
      </c>
      <c r="E599" s="205" t="s">
        <v>276</v>
      </c>
      <c r="F599" s="67">
        <f>IF(D599&lt;=374.5,(D599-'[2]Stages'!$C$73)*'[2]Stages'!$H$74+'[2]Stages'!$E$73,IF(D599&lt;=385.3,(D599-'[2]Stages'!$C$74)*'[2]Stages'!$H$75+'[2]Stages'!$E$74,IF(D599&lt;=391.8,(D599-'[2]Stages'!$C$75)*'[2]Stages'!$H$76+'[2]Stages'!$E$75,IF(D599&lt;=397.5,(D599-'[2]Stages'!$C$76)*'[2]Stages'!$H$77+'[2]Stages'!$E$76,IF(D599&lt;=407,(D599-'[2]Stages'!$C$77)*'[2]Stages'!$H$78+'[2]Stages'!$E$77,IF(D599&lt;=411.2,(D599-'[2]Stages'!$C$78)*'[2]Stages'!$H$79+'[2]Stages'!$E$78,IF(D599&lt;=416,(D599-'[2]Stages'!$C$79)*'[2]Stages'!$H$80+'[2]Stages'!$E$79)))))))</f>
        <v>359.0269281045752</v>
      </c>
      <c r="G599" s="206" t="s">
        <v>19</v>
      </c>
      <c r="H599" s="206" t="s">
        <v>792</v>
      </c>
      <c r="I599" s="120"/>
      <c r="J599" s="120"/>
      <c r="K599" s="120"/>
      <c r="L599" s="120"/>
      <c r="M599" s="120"/>
      <c r="N599" s="120"/>
      <c r="O599" s="120"/>
      <c r="P599" s="120"/>
      <c r="Q599" s="120" t="s">
        <v>758</v>
      </c>
      <c r="R599" s="120" t="s">
        <v>759</v>
      </c>
      <c r="S599" s="120"/>
      <c r="T599" s="120"/>
      <c r="U599" s="120" t="s">
        <v>777</v>
      </c>
      <c r="V599" s="203"/>
      <c r="W599" s="120" t="s">
        <v>769</v>
      </c>
      <c r="X599" s="120"/>
      <c r="Y599" s="120"/>
      <c r="Z599" s="120"/>
      <c r="AA599" s="120"/>
      <c r="AB599" s="18">
        <v>22.4</v>
      </c>
      <c r="AC599" s="203">
        <v>18.86</v>
      </c>
      <c r="AD599" s="203"/>
      <c r="AE599" s="203">
        <v>18.86</v>
      </c>
      <c r="AF599" s="203"/>
      <c r="AG599" s="203">
        <v>18.86</v>
      </c>
      <c r="AH599" s="146">
        <f aca="true" t="shared" si="17" ref="AH599:AH662">AG599+(22.6-AB599)</f>
        <v>19.060000000000002</v>
      </c>
      <c r="AI599" s="189">
        <f>113.3-4.38*(AE599-(-1))</f>
        <v>26.313199999999995</v>
      </c>
      <c r="AJ599" s="189">
        <f>113.3-4.38*(AE599-1.5-(-1))</f>
        <v>32.8832</v>
      </c>
      <c r="AK599" s="120"/>
      <c r="AL599" s="120"/>
      <c r="AM599" s="120" t="s">
        <v>762</v>
      </c>
      <c r="AN599" s="120" t="s">
        <v>243</v>
      </c>
      <c r="AO599" s="203">
        <v>240</v>
      </c>
      <c r="AP599" s="120"/>
      <c r="AQ599" s="203">
        <v>146</v>
      </c>
      <c r="AR599" s="203">
        <v>160</v>
      </c>
      <c r="AS599" s="203">
        <v>2006</v>
      </c>
      <c r="AT599" s="120"/>
      <c r="AU599" s="120"/>
      <c r="AV599" s="120"/>
      <c r="AW599" s="120" t="s">
        <v>763</v>
      </c>
      <c r="AX599" s="124">
        <v>366.85751343564044</v>
      </c>
      <c r="AY599" s="124">
        <v>17.7</v>
      </c>
      <c r="AZ599" s="118"/>
      <c r="BA599" s="121"/>
      <c r="BB599" s="121"/>
      <c r="BC599" s="208"/>
      <c r="BD599" s="120"/>
      <c r="BE599" s="119"/>
      <c r="BF599" s="119"/>
      <c r="BG599" s="119"/>
      <c r="BH599" s="119"/>
      <c r="BI599" s="119"/>
      <c r="BJ599" s="119"/>
      <c r="BK599" s="211"/>
      <c r="BL599" s="212"/>
      <c r="BM599" s="212"/>
      <c r="BN599" s="212"/>
      <c r="BO599" s="212"/>
      <c r="BP599" s="119"/>
      <c r="BQ599" s="119"/>
      <c r="BR599" s="119"/>
    </row>
    <row r="600" spans="1:69" ht="12" customHeight="1">
      <c r="A600" s="215" t="s">
        <v>793</v>
      </c>
      <c r="B600" s="216">
        <v>358.18</v>
      </c>
      <c r="C600" s="119"/>
      <c r="D600" s="218">
        <v>359.38</v>
      </c>
      <c r="E600" s="219" t="s">
        <v>786</v>
      </c>
      <c r="F600" s="67">
        <f>IF(D600&lt;=374.5,(D600-'[2]Stages'!$C$73)*'[2]Stages'!$H$74+'[2]Stages'!$E$73,IF(D600&lt;=385.3,(D600-'[2]Stages'!$C$74)*'[2]Stages'!$H$75+'[2]Stages'!$E$74,IF(D600&lt;=391.8,(D600-'[2]Stages'!$C$75)*'[2]Stages'!$H$76+'[2]Stages'!$E$75,IF(D600&lt;=397.5,(D600-'[2]Stages'!$C$76)*'[2]Stages'!$H$77+'[2]Stages'!$E$76,IF(D600&lt;=407,(D600-'[2]Stages'!$C$77)*'[2]Stages'!$H$78+'[2]Stages'!$E$77,IF(D600&lt;=411.2,(D600-'[2]Stages'!$C$78)*'[2]Stages'!$H$79+'[2]Stages'!$E$78,IF(D600&lt;=416,(D600-'[2]Stages'!$C$79)*'[2]Stages'!$H$80+'[2]Stages'!$E$79)))))))</f>
        <v>359.0964705882353</v>
      </c>
      <c r="G600" s="119" t="s">
        <v>19</v>
      </c>
      <c r="H600" s="215" t="s">
        <v>794</v>
      </c>
      <c r="I600" s="220" t="s">
        <v>795</v>
      </c>
      <c r="J600" s="119"/>
      <c r="K600" s="119"/>
      <c r="L600" s="119"/>
      <c r="M600" s="216"/>
      <c r="N600" s="119"/>
      <c r="O600" s="119"/>
      <c r="P600" s="119"/>
      <c r="Q600" s="215" t="s">
        <v>238</v>
      </c>
      <c r="R600" s="215" t="s">
        <v>796</v>
      </c>
      <c r="S600" s="119"/>
      <c r="T600" s="119"/>
      <c r="U600" s="119"/>
      <c r="V600" s="119"/>
      <c r="W600" s="105" t="s">
        <v>477</v>
      </c>
      <c r="X600" s="119"/>
      <c r="Y600" s="119"/>
      <c r="Z600" s="119"/>
      <c r="AA600" s="221" t="s">
        <v>788</v>
      </c>
      <c r="AB600" s="18">
        <v>22.4</v>
      </c>
      <c r="AC600" s="222">
        <v>17.88</v>
      </c>
      <c r="AD600" s="223"/>
      <c r="AE600" s="222">
        <v>17.88</v>
      </c>
      <c r="AF600" s="222">
        <v>0.12</v>
      </c>
      <c r="AG600" s="222">
        <v>17.88</v>
      </c>
      <c r="AH600" s="146">
        <f t="shared" si="17"/>
        <v>18.080000000000002</v>
      </c>
      <c r="AI600" s="222">
        <v>30.6</v>
      </c>
      <c r="AJ600" s="223"/>
      <c r="AK600" s="119"/>
      <c r="AL600" s="119"/>
      <c r="AM600" s="119" t="s">
        <v>789</v>
      </c>
      <c r="AN600" s="119" t="s">
        <v>231</v>
      </c>
      <c r="AO600" s="119">
        <v>284</v>
      </c>
      <c r="AP600" s="119"/>
      <c r="AQ600" s="119">
        <v>599</v>
      </c>
      <c r="AR600" s="119">
        <v>609</v>
      </c>
      <c r="AS600" s="119">
        <v>2009</v>
      </c>
      <c r="AT600" s="119"/>
      <c r="AU600" s="119"/>
      <c r="AV600" s="119"/>
      <c r="AW600" s="119" t="s">
        <v>790</v>
      </c>
      <c r="AX600" s="119"/>
      <c r="AY600" s="119"/>
      <c r="AZ600" s="119"/>
      <c r="BA600" s="119"/>
      <c r="BB600" s="119"/>
      <c r="BC600" s="119"/>
      <c r="BD600" s="119"/>
      <c r="BE600" s="119"/>
      <c r="BF600" s="119"/>
      <c r="BG600" s="119"/>
      <c r="BH600" s="119"/>
      <c r="BI600" s="119"/>
      <c r="BJ600" s="119"/>
      <c r="BK600" s="211"/>
      <c r="BL600" s="212"/>
      <c r="BM600" s="212"/>
      <c r="BN600" s="212"/>
      <c r="BO600" s="212"/>
      <c r="BP600" s="119"/>
      <c r="BQ600" s="119"/>
    </row>
    <row r="601" spans="1:70" ht="12" customHeight="1">
      <c r="A601" s="202" t="s">
        <v>797</v>
      </c>
      <c r="B601" s="203"/>
      <c r="C601" s="120"/>
      <c r="D601" s="204">
        <v>359.4</v>
      </c>
      <c r="E601" s="205" t="s">
        <v>276</v>
      </c>
      <c r="F601" s="67">
        <f>IF(D601&lt;=374.5,(D601-'[2]Stages'!$C$73)*'[2]Stages'!$H$74+'[2]Stages'!$E$73,IF(D601&lt;=385.3,(D601-'[2]Stages'!$C$74)*'[2]Stages'!$H$75+'[2]Stages'!$E$74,IF(D601&lt;=391.8,(D601-'[2]Stages'!$C$75)*'[2]Stages'!$H$76+'[2]Stages'!$E$75,IF(D601&lt;=397.5,(D601-'[2]Stages'!$C$76)*'[2]Stages'!$H$77+'[2]Stages'!$E$76,IF(D601&lt;=407,(D601-'[2]Stages'!$C$77)*'[2]Stages'!$H$78+'[2]Stages'!$E$77,IF(D601&lt;=411.2,(D601-'[2]Stages'!$C$78)*'[2]Stages'!$H$79+'[2]Stages'!$E$78,IF(D601&lt;=416,(D601-'[2]Stages'!$C$79)*'[2]Stages'!$H$80+'[2]Stages'!$E$79)))))))</f>
        <v>359.1138562091503</v>
      </c>
      <c r="G601" s="206" t="s">
        <v>19</v>
      </c>
      <c r="H601" s="206" t="s">
        <v>792</v>
      </c>
      <c r="I601" s="120"/>
      <c r="J601" s="120"/>
      <c r="K601" s="120"/>
      <c r="L601" s="120"/>
      <c r="M601" s="120"/>
      <c r="N601" s="120"/>
      <c r="O601" s="120"/>
      <c r="P601" s="120"/>
      <c r="Q601" s="120" t="s">
        <v>758</v>
      </c>
      <c r="R601" s="120" t="s">
        <v>759</v>
      </c>
      <c r="S601" s="120"/>
      <c r="T601" s="120"/>
      <c r="U601" s="120" t="s">
        <v>777</v>
      </c>
      <c r="V601" s="203"/>
      <c r="W601" s="120" t="s">
        <v>769</v>
      </c>
      <c r="X601" s="120"/>
      <c r="Y601" s="120"/>
      <c r="Z601" s="120"/>
      <c r="AA601" s="120"/>
      <c r="AB601" s="18">
        <v>22.4</v>
      </c>
      <c r="AC601" s="203">
        <v>19.12</v>
      </c>
      <c r="AD601" s="203"/>
      <c r="AE601" s="203">
        <v>19.12</v>
      </c>
      <c r="AF601" s="203"/>
      <c r="AG601" s="203">
        <v>19.12</v>
      </c>
      <c r="AH601" s="146">
        <f t="shared" si="17"/>
        <v>19.320000000000004</v>
      </c>
      <c r="AI601" s="189">
        <f>113.3-4.38*(AE601-(-1))</f>
        <v>25.17439999999999</v>
      </c>
      <c r="AJ601" s="189">
        <f>113.3-4.38*(AE601-1.5-(-1))</f>
        <v>31.7444</v>
      </c>
      <c r="AK601" s="120"/>
      <c r="AL601" s="120"/>
      <c r="AM601" s="120" t="s">
        <v>762</v>
      </c>
      <c r="AN601" s="120" t="s">
        <v>243</v>
      </c>
      <c r="AO601" s="203">
        <v>240</v>
      </c>
      <c r="AP601" s="120"/>
      <c r="AQ601" s="203">
        <v>146</v>
      </c>
      <c r="AR601" s="203">
        <v>160</v>
      </c>
      <c r="AS601" s="203">
        <v>2006</v>
      </c>
      <c r="AT601" s="120"/>
      <c r="AU601" s="120"/>
      <c r="AV601" s="120"/>
      <c r="AW601" s="120" t="s">
        <v>763</v>
      </c>
      <c r="AX601" s="124">
        <v>367.24192533667394</v>
      </c>
      <c r="AY601" s="124">
        <v>18</v>
      </c>
      <c r="AZ601" s="118">
        <v>367</v>
      </c>
      <c r="BA601" s="121">
        <f>AVERAGE(AY592:AY605)</f>
        <v>18.368181818181817</v>
      </c>
      <c r="BB601" s="121">
        <f>STDEV(AY592:AY605)</f>
        <v>0.6095870435273082</v>
      </c>
      <c r="BC601" s="208">
        <f>COUNT(AY592:AY605)</f>
        <v>11</v>
      </c>
      <c r="BD601" s="108">
        <f>2*BB601/(BC601)^0.5</f>
        <v>0.3675948182622048</v>
      </c>
      <c r="BK601" s="211"/>
      <c r="BL601" s="212"/>
      <c r="BM601" s="212"/>
      <c r="BN601" s="212"/>
      <c r="BO601" s="212"/>
      <c r="BP601" s="119"/>
      <c r="BQ601" s="119"/>
      <c r="BR601" s="119"/>
    </row>
    <row r="602" spans="3:70" ht="12" customHeight="1">
      <c r="C602" s="117"/>
      <c r="D602" s="124">
        <v>359.40579710144925</v>
      </c>
      <c r="E602" s="103" t="s">
        <v>276</v>
      </c>
      <c r="F602" s="67">
        <f>IF(D602&lt;=374.5,(D602-'[2]Stages'!$C$73)*'[2]Stages'!$H$74+'[2]Stages'!$E$73,IF(D602&lt;=385.3,(D602-'[2]Stages'!$C$74)*'[2]Stages'!$H$75+'[2]Stages'!$E$74,IF(D602&lt;=391.8,(D602-'[2]Stages'!$C$75)*'[2]Stages'!$H$76+'[2]Stages'!$E$75,IF(D602&lt;=397.5,(D602-'[2]Stages'!$C$76)*'[2]Stages'!$H$77+'[2]Stages'!$E$76,IF(D602&lt;=407,(D602-'[2]Stages'!$C$77)*'[2]Stages'!$H$78+'[2]Stages'!$E$77,IF(D602&lt;=411.2,(D602-'[2]Stages'!$C$78)*'[2]Stages'!$H$79+'[2]Stages'!$E$78,IF(D602&lt;=416,(D602-'[2]Stages'!$C$79)*'[2]Stages'!$H$80+'[2]Stages'!$E$79)))))))</f>
        <v>359.11889551956045</v>
      </c>
      <c r="G602" s="101" t="s">
        <v>737</v>
      </c>
      <c r="Q602" s="117" t="s">
        <v>207</v>
      </c>
      <c r="R602" s="117" t="s">
        <v>774</v>
      </c>
      <c r="U602" s="119"/>
      <c r="V602" s="194"/>
      <c r="W602" s="105" t="s">
        <v>477</v>
      </c>
      <c r="AB602" s="18">
        <v>22.4</v>
      </c>
      <c r="AC602" s="194">
        <v>19.223333333333333</v>
      </c>
      <c r="AE602" s="194">
        <v>19.223333333333333</v>
      </c>
      <c r="AF602" s="194"/>
      <c r="AG602" s="194">
        <v>19.223333333333333</v>
      </c>
      <c r="AH602" s="146">
        <f t="shared" si="17"/>
        <v>19.423333333333336</v>
      </c>
      <c r="AI602" s="189">
        <f>113.3-4.38*(AE602-(-1))</f>
        <v>24.7218</v>
      </c>
      <c r="AJ602" s="189">
        <f>113.3-4.38*(AE602-1.5-(-1))</f>
        <v>31.291799999999995</v>
      </c>
      <c r="AS602" s="100">
        <v>2008</v>
      </c>
      <c r="AW602" s="101" t="s">
        <v>740</v>
      </c>
      <c r="AX602" s="199">
        <v>362.1</v>
      </c>
      <c r="AY602" s="200">
        <v>19.39</v>
      </c>
      <c r="AZ602" s="201"/>
      <c r="BK602" s="211"/>
      <c r="BL602" s="212"/>
      <c r="BM602" s="212"/>
      <c r="BN602" s="212"/>
      <c r="BO602" s="212"/>
      <c r="BP602" s="119"/>
      <c r="BQ602" s="119"/>
      <c r="BR602" s="154"/>
    </row>
    <row r="603" spans="1:69" ht="12" customHeight="1">
      <c r="A603" s="215" t="s">
        <v>798</v>
      </c>
      <c r="B603" s="217">
        <v>358.29</v>
      </c>
      <c r="C603" s="119"/>
      <c r="D603" s="224">
        <v>359.49</v>
      </c>
      <c r="E603" s="219" t="s">
        <v>786</v>
      </c>
      <c r="F603" s="67">
        <f>IF(D603&lt;=374.5,(D603-'[2]Stages'!$C$73)*'[2]Stages'!$H$74+'[2]Stages'!$E$73,IF(D603&lt;=385.3,(D603-'[2]Stages'!$C$74)*'[2]Stages'!$H$75+'[2]Stages'!$E$74,IF(D603&lt;=391.8,(D603-'[2]Stages'!$C$75)*'[2]Stages'!$H$76+'[2]Stages'!$E$75,IF(D603&lt;=397.5,(D603-'[2]Stages'!$C$76)*'[2]Stages'!$H$77+'[2]Stages'!$E$76,IF(D603&lt;=407,(D603-'[2]Stages'!$C$77)*'[2]Stages'!$H$78+'[2]Stages'!$E$77,IF(D603&lt;=411.2,(D603-'[2]Stages'!$C$78)*'[2]Stages'!$H$79+'[2]Stages'!$E$78,IF(D603&lt;=416,(D603-'[2]Stages'!$C$79)*'[2]Stages'!$H$80+'[2]Stages'!$E$79)))))))</f>
        <v>359.192091503268</v>
      </c>
      <c r="G603" s="119" t="s">
        <v>19</v>
      </c>
      <c r="H603" s="215" t="s">
        <v>794</v>
      </c>
      <c r="I603" s="220" t="s">
        <v>795</v>
      </c>
      <c r="J603" s="119"/>
      <c r="K603" s="119"/>
      <c r="L603" s="119"/>
      <c r="M603" s="217"/>
      <c r="N603" s="119"/>
      <c r="O603" s="119"/>
      <c r="P603" s="119"/>
      <c r="Q603" s="215" t="s">
        <v>207</v>
      </c>
      <c r="R603" s="215" t="s">
        <v>774</v>
      </c>
      <c r="S603" s="119"/>
      <c r="T603" s="119"/>
      <c r="U603" s="119"/>
      <c r="V603" s="119"/>
      <c r="W603" s="105" t="s">
        <v>477</v>
      </c>
      <c r="X603" s="119"/>
      <c r="Y603" s="119"/>
      <c r="Z603" s="119"/>
      <c r="AA603" s="221" t="s">
        <v>788</v>
      </c>
      <c r="AB603" s="18">
        <v>22.4</v>
      </c>
      <c r="AC603" s="225">
        <v>19.09</v>
      </c>
      <c r="AD603" s="223"/>
      <c r="AE603" s="225">
        <v>19.09</v>
      </c>
      <c r="AF603" s="225">
        <v>0.36</v>
      </c>
      <c r="AG603" s="225">
        <v>19.09</v>
      </c>
      <c r="AH603" s="146">
        <f t="shared" si="17"/>
        <v>19.290000000000003</v>
      </c>
      <c r="AI603" s="225">
        <v>25.3</v>
      </c>
      <c r="AJ603" s="223"/>
      <c r="AK603" s="119"/>
      <c r="AL603" s="119"/>
      <c r="AM603" s="119" t="s">
        <v>789</v>
      </c>
      <c r="AN603" s="119" t="s">
        <v>231</v>
      </c>
      <c r="AO603" s="119">
        <v>284</v>
      </c>
      <c r="AP603" s="119"/>
      <c r="AQ603" s="119">
        <v>599</v>
      </c>
      <c r="AR603" s="119">
        <v>609</v>
      </c>
      <c r="AS603" s="119">
        <v>2009</v>
      </c>
      <c r="AT603" s="119"/>
      <c r="AU603" s="119"/>
      <c r="AV603" s="119"/>
      <c r="AW603" s="119" t="s">
        <v>790</v>
      </c>
      <c r="AX603" s="119"/>
      <c r="AY603" s="119"/>
      <c r="AZ603" s="119"/>
      <c r="BA603" s="119"/>
      <c r="BB603" s="119"/>
      <c r="BC603" s="119"/>
      <c r="BD603" s="119"/>
      <c r="BE603" s="119"/>
      <c r="BF603" s="119"/>
      <c r="BG603" s="119"/>
      <c r="BH603" s="119"/>
      <c r="BI603" s="119"/>
      <c r="BJ603" s="119"/>
      <c r="BK603" s="211"/>
      <c r="BL603" s="212"/>
      <c r="BM603" s="212"/>
      <c r="BN603" s="212"/>
      <c r="BO603" s="212"/>
      <c r="BP603" s="119"/>
      <c r="BQ603" s="119"/>
    </row>
    <row r="604" spans="1:70" ht="12" customHeight="1">
      <c r="A604" s="202" t="s">
        <v>799</v>
      </c>
      <c r="B604" s="203"/>
      <c r="C604" s="120"/>
      <c r="D604" s="204">
        <v>359.5</v>
      </c>
      <c r="E604" s="205" t="s">
        <v>276</v>
      </c>
      <c r="F604" s="67">
        <f>IF(D604&lt;=374.5,(D604-'[2]Stages'!$C$73)*'[2]Stages'!$H$74+'[2]Stages'!$E$73,IF(D604&lt;=385.3,(D604-'[2]Stages'!$C$74)*'[2]Stages'!$H$75+'[2]Stages'!$E$74,IF(D604&lt;=391.8,(D604-'[2]Stages'!$C$75)*'[2]Stages'!$H$76+'[2]Stages'!$E$75,IF(D604&lt;=397.5,(D604-'[2]Stages'!$C$76)*'[2]Stages'!$H$77+'[2]Stages'!$E$76,IF(D604&lt;=407,(D604-'[2]Stages'!$C$77)*'[2]Stages'!$H$78+'[2]Stages'!$E$77,IF(D604&lt;=411.2,(D604-'[2]Stages'!$C$78)*'[2]Stages'!$H$79+'[2]Stages'!$E$78,IF(D604&lt;=416,(D604-'[2]Stages'!$C$79)*'[2]Stages'!$H$80+'[2]Stages'!$E$79)))))))</f>
        <v>359.2007843137255</v>
      </c>
      <c r="G604" s="206" t="s">
        <v>19</v>
      </c>
      <c r="H604" s="206" t="s">
        <v>792</v>
      </c>
      <c r="I604" s="120"/>
      <c r="J604" s="120"/>
      <c r="K604" s="120"/>
      <c r="L604" s="120"/>
      <c r="M604" s="120"/>
      <c r="N604" s="120"/>
      <c r="O604" s="120"/>
      <c r="P604" s="120"/>
      <c r="Q604" s="120" t="s">
        <v>758</v>
      </c>
      <c r="R604" s="120" t="s">
        <v>759</v>
      </c>
      <c r="S604" s="120"/>
      <c r="T604" s="120"/>
      <c r="U604" s="120" t="s">
        <v>777</v>
      </c>
      <c r="V604" s="203"/>
      <c r="W604" s="120" t="s">
        <v>769</v>
      </c>
      <c r="X604" s="120"/>
      <c r="Y604" s="120"/>
      <c r="Z604" s="120"/>
      <c r="AA604" s="120"/>
      <c r="AB604" s="18">
        <v>22.4</v>
      </c>
      <c r="AC604" s="203">
        <v>19.16</v>
      </c>
      <c r="AD604" s="203"/>
      <c r="AE604" s="203">
        <v>19.16</v>
      </c>
      <c r="AF604" s="203"/>
      <c r="AG604" s="203">
        <v>19.16</v>
      </c>
      <c r="AH604" s="146">
        <f t="shared" si="17"/>
        <v>19.360000000000003</v>
      </c>
      <c r="AI604" s="189">
        <f>113.3-4.38*(AE604-(-1))</f>
        <v>24.999200000000002</v>
      </c>
      <c r="AJ604" s="189">
        <f>113.3-4.38*(AE604-1.5-(-1))</f>
        <v>31.569199999999995</v>
      </c>
      <c r="AK604" s="120"/>
      <c r="AL604" s="120"/>
      <c r="AM604" s="120" t="s">
        <v>762</v>
      </c>
      <c r="AN604" s="120" t="s">
        <v>243</v>
      </c>
      <c r="AO604" s="203">
        <v>240</v>
      </c>
      <c r="AP604" s="120"/>
      <c r="AQ604" s="203">
        <v>146</v>
      </c>
      <c r="AR604" s="203">
        <v>160</v>
      </c>
      <c r="AS604" s="203">
        <v>2006</v>
      </c>
      <c r="AT604" s="120"/>
      <c r="AU604" s="120"/>
      <c r="AV604" s="120"/>
      <c r="AW604" s="120" t="s">
        <v>763</v>
      </c>
      <c r="AX604" s="124">
        <v>367.5448586282493</v>
      </c>
      <c r="AY604" s="124">
        <v>18</v>
      </c>
      <c r="AZ604" s="118"/>
      <c r="BA604" s="121"/>
      <c r="BB604" s="121"/>
      <c r="BC604" s="208"/>
      <c r="BD604" s="120"/>
      <c r="BK604" s="211"/>
      <c r="BL604" s="212"/>
      <c r="BM604" s="212"/>
      <c r="BN604" s="212"/>
      <c r="BO604" s="212"/>
      <c r="BP604" s="119"/>
      <c r="BQ604" s="119"/>
      <c r="BR604" s="119"/>
    </row>
    <row r="605" spans="3:70" ht="12" customHeight="1">
      <c r="C605" s="117"/>
      <c r="D605" s="124">
        <v>359.6050724637681</v>
      </c>
      <c r="E605" s="103" t="s">
        <v>276</v>
      </c>
      <c r="F605" s="67">
        <f>IF(D605&lt;=374.5,(D605-'[2]Stages'!$C$73)*'[2]Stages'!$H$74+'[2]Stages'!$E$73,IF(D605&lt;=385.3,(D605-'[2]Stages'!$C$74)*'[2]Stages'!$H$75+'[2]Stages'!$E$74,IF(D605&lt;=391.8,(D605-'[2]Stages'!$C$75)*'[2]Stages'!$H$76+'[2]Stages'!$E$75,IF(D605&lt;=397.5,(D605-'[2]Stages'!$C$76)*'[2]Stages'!$H$77+'[2]Stages'!$E$76,IF(D605&lt;=407,(D605-'[2]Stages'!$C$77)*'[2]Stages'!$H$78+'[2]Stages'!$E$77,IF(D605&lt;=411.2,(D605-'[2]Stages'!$C$78)*'[2]Stages'!$H$79+'[2]Stages'!$E$78,IF(D605&lt;=416,(D605-'[2]Stages'!$C$79)*'[2]Stages'!$H$80+'[2]Stages'!$E$79)))))))</f>
        <v>359.29212181490954</v>
      </c>
      <c r="G605" s="114" t="s">
        <v>19</v>
      </c>
      <c r="Q605" s="117" t="s">
        <v>207</v>
      </c>
      <c r="R605" s="117" t="s">
        <v>774</v>
      </c>
      <c r="U605" s="119"/>
      <c r="V605" s="194"/>
      <c r="W605" s="105" t="s">
        <v>477</v>
      </c>
      <c r="AB605" s="18">
        <v>22.4</v>
      </c>
      <c r="AC605" s="194">
        <v>19.29</v>
      </c>
      <c r="AE605" s="194">
        <v>19.29</v>
      </c>
      <c r="AF605" s="194"/>
      <c r="AG605" s="194">
        <v>19.29</v>
      </c>
      <c r="AH605" s="146">
        <f t="shared" si="17"/>
        <v>19.490000000000002</v>
      </c>
      <c r="AI605" s="189">
        <f>113.3-4.38*(AE605-(-1))</f>
        <v>24.4298</v>
      </c>
      <c r="AJ605" s="189">
        <f>113.3-4.38*(AE605-1.5-(-1))</f>
        <v>30.999800000000008</v>
      </c>
      <c r="AS605" s="100">
        <v>2008</v>
      </c>
      <c r="AW605" s="101" t="s">
        <v>740</v>
      </c>
      <c r="AX605" s="213">
        <v>362.5</v>
      </c>
      <c r="AY605" s="200">
        <v>18.59</v>
      </c>
      <c r="AZ605" s="201"/>
      <c r="BK605" s="211"/>
      <c r="BL605" s="212"/>
      <c r="BM605" s="212"/>
      <c r="BN605" s="212"/>
      <c r="BO605" s="212"/>
      <c r="BP605" s="119"/>
      <c r="BQ605" s="119"/>
      <c r="BR605" s="154"/>
    </row>
    <row r="606" spans="1:69" ht="12" customHeight="1">
      <c r="A606" s="215" t="s">
        <v>800</v>
      </c>
      <c r="B606" s="217">
        <v>358.5</v>
      </c>
      <c r="C606" s="119"/>
      <c r="D606" s="224">
        <v>359.69</v>
      </c>
      <c r="E606" s="219" t="s">
        <v>786</v>
      </c>
      <c r="F606" s="67">
        <f>IF(D606&lt;=374.5,(D606-'[2]Stages'!$C$73)*'[2]Stages'!$H$74+'[2]Stages'!$E$73,IF(D606&lt;=385.3,(D606-'[2]Stages'!$C$74)*'[2]Stages'!$H$75+'[2]Stages'!$E$74,IF(D606&lt;=391.8,(D606-'[2]Stages'!$C$75)*'[2]Stages'!$H$76+'[2]Stages'!$E$75,IF(D606&lt;=397.5,(D606-'[2]Stages'!$C$76)*'[2]Stages'!$H$77+'[2]Stages'!$E$76,IF(D606&lt;=407,(D606-'[2]Stages'!$C$77)*'[2]Stages'!$H$78+'[2]Stages'!$E$77,IF(D606&lt;=411.2,(D606-'[2]Stages'!$C$78)*'[2]Stages'!$H$79+'[2]Stages'!$E$78,IF(D606&lt;=416,(D606-'[2]Stages'!$C$79)*'[2]Stages'!$H$80+'[2]Stages'!$E$79)))))))</f>
        <v>359.3659477124183</v>
      </c>
      <c r="G606" s="119" t="s">
        <v>19</v>
      </c>
      <c r="H606" s="215" t="s">
        <v>794</v>
      </c>
      <c r="I606" s="220" t="s">
        <v>795</v>
      </c>
      <c r="J606" s="119"/>
      <c r="K606" s="119"/>
      <c r="L606" s="119"/>
      <c r="M606" s="217"/>
      <c r="N606" s="119"/>
      <c r="O606" s="119"/>
      <c r="P606" s="119"/>
      <c r="Q606" s="215" t="s">
        <v>207</v>
      </c>
      <c r="R606" s="215" t="s">
        <v>774</v>
      </c>
      <c r="S606" s="119"/>
      <c r="T606" s="119"/>
      <c r="U606" s="119"/>
      <c r="V606" s="119"/>
      <c r="W606" s="105" t="s">
        <v>477</v>
      </c>
      <c r="X606" s="119"/>
      <c r="Y606" s="119"/>
      <c r="Z606" s="119"/>
      <c r="AA606" s="221" t="s">
        <v>788</v>
      </c>
      <c r="AB606" s="18">
        <v>22.4</v>
      </c>
      <c r="AC606" s="225">
        <v>18.95</v>
      </c>
      <c r="AD606" s="223"/>
      <c r="AE606" s="225">
        <v>18.95</v>
      </c>
      <c r="AF606" s="225">
        <v>0.27</v>
      </c>
      <c r="AG606" s="225">
        <v>18.95</v>
      </c>
      <c r="AH606" s="146">
        <f t="shared" si="17"/>
        <v>19.150000000000002</v>
      </c>
      <c r="AI606" s="225">
        <v>25.9</v>
      </c>
      <c r="AJ606" s="223"/>
      <c r="AK606" s="119"/>
      <c r="AL606" s="119"/>
      <c r="AM606" s="119" t="s">
        <v>789</v>
      </c>
      <c r="AN606" s="119" t="s">
        <v>231</v>
      </c>
      <c r="AO606" s="119">
        <v>284</v>
      </c>
      <c r="AP606" s="119"/>
      <c r="AQ606" s="119">
        <v>599</v>
      </c>
      <c r="AR606" s="119">
        <v>609</v>
      </c>
      <c r="AS606" s="119">
        <v>2009</v>
      </c>
      <c r="AT606" s="119"/>
      <c r="AU606" s="119"/>
      <c r="AV606" s="119"/>
      <c r="AW606" s="119" t="s">
        <v>790</v>
      </c>
      <c r="AX606" s="119"/>
      <c r="AY606" s="119"/>
      <c r="AZ606" s="119"/>
      <c r="BA606" s="119"/>
      <c r="BB606" s="119"/>
      <c r="BC606" s="119"/>
      <c r="BD606" s="119"/>
      <c r="BE606" s="119"/>
      <c r="BF606" s="119"/>
      <c r="BG606" s="119"/>
      <c r="BH606" s="119"/>
      <c r="BI606" s="119"/>
      <c r="BJ606" s="119"/>
      <c r="BK606" s="211"/>
      <c r="BL606" s="212"/>
      <c r="BM606" s="212"/>
      <c r="BN606" s="212"/>
      <c r="BO606" s="212"/>
      <c r="BP606" s="119"/>
      <c r="BQ606" s="119"/>
    </row>
    <row r="607" spans="1:69" ht="12" customHeight="1">
      <c r="A607" s="215" t="s">
        <v>801</v>
      </c>
      <c r="B607" s="217">
        <v>358.59</v>
      </c>
      <c r="C607" s="119"/>
      <c r="D607" s="224">
        <v>359.78</v>
      </c>
      <c r="E607" s="219" t="s">
        <v>786</v>
      </c>
      <c r="F607" s="67">
        <f>IF(D607&lt;=374.5,(D607-'[2]Stages'!$C$73)*'[2]Stages'!$H$74+'[2]Stages'!$E$73,IF(D607&lt;=385.3,(D607-'[2]Stages'!$C$74)*'[2]Stages'!$H$75+'[2]Stages'!$E$74,IF(D607&lt;=391.8,(D607-'[2]Stages'!$C$75)*'[2]Stages'!$H$76+'[2]Stages'!$E$75,IF(D607&lt;=397.5,(D607-'[2]Stages'!$C$76)*'[2]Stages'!$H$77+'[2]Stages'!$E$76,IF(D607&lt;=407,(D607-'[2]Stages'!$C$77)*'[2]Stages'!$H$78+'[2]Stages'!$E$77,IF(D607&lt;=411.2,(D607-'[2]Stages'!$C$78)*'[2]Stages'!$H$79+'[2]Stages'!$E$78,IF(D607&lt;=416,(D607-'[2]Stages'!$C$79)*'[2]Stages'!$H$80+'[2]Stages'!$E$79)))))))</f>
        <v>359.4441830065359</v>
      </c>
      <c r="G607" s="119" t="s">
        <v>19</v>
      </c>
      <c r="H607" s="215" t="s">
        <v>794</v>
      </c>
      <c r="I607" s="220" t="s">
        <v>795</v>
      </c>
      <c r="J607" s="119"/>
      <c r="K607" s="119"/>
      <c r="L607" s="119"/>
      <c r="M607" s="217"/>
      <c r="N607" s="119"/>
      <c r="O607" s="119"/>
      <c r="P607" s="119"/>
      <c r="Q607" s="215" t="s">
        <v>207</v>
      </c>
      <c r="R607" s="215" t="s">
        <v>774</v>
      </c>
      <c r="S607" s="119"/>
      <c r="T607" s="119"/>
      <c r="U607" s="119"/>
      <c r="V607" s="119"/>
      <c r="W607" s="105" t="s">
        <v>477</v>
      </c>
      <c r="X607" s="119"/>
      <c r="Y607" s="119"/>
      <c r="Z607" s="119"/>
      <c r="AA607" s="221" t="s">
        <v>788</v>
      </c>
      <c r="AB607" s="18">
        <v>22.4</v>
      </c>
      <c r="AC607" s="225">
        <v>19.56</v>
      </c>
      <c r="AD607" s="223"/>
      <c r="AE607" s="225">
        <v>19.56</v>
      </c>
      <c r="AF607" s="225">
        <v>0.12</v>
      </c>
      <c r="AG607" s="225">
        <v>19.56</v>
      </c>
      <c r="AH607" s="146">
        <f t="shared" si="17"/>
        <v>19.76</v>
      </c>
      <c r="AI607" s="225">
        <v>23.3</v>
      </c>
      <c r="AJ607" s="223"/>
      <c r="AK607" s="119"/>
      <c r="AL607" s="119"/>
      <c r="AM607" s="119" t="s">
        <v>789</v>
      </c>
      <c r="AN607" s="119" t="s">
        <v>231</v>
      </c>
      <c r="AO607" s="119">
        <v>284</v>
      </c>
      <c r="AP607" s="119"/>
      <c r="AQ607" s="119">
        <v>599</v>
      </c>
      <c r="AR607" s="119">
        <v>609</v>
      </c>
      <c r="AS607" s="119">
        <v>2009</v>
      </c>
      <c r="AT607" s="119"/>
      <c r="AU607" s="119"/>
      <c r="AV607" s="119"/>
      <c r="AW607" s="119" t="s">
        <v>790</v>
      </c>
      <c r="AX607" s="119"/>
      <c r="AY607" s="119"/>
      <c r="AZ607" s="119"/>
      <c r="BA607" s="119"/>
      <c r="BB607" s="119"/>
      <c r="BC607" s="119"/>
      <c r="BD607" s="119"/>
      <c r="BE607" s="119"/>
      <c r="BF607" s="119"/>
      <c r="BG607" s="119"/>
      <c r="BH607" s="119"/>
      <c r="BI607" s="119"/>
      <c r="BJ607" s="119"/>
      <c r="BK607" s="211"/>
      <c r="BL607" s="212"/>
      <c r="BM607" s="212"/>
      <c r="BN607" s="212"/>
      <c r="BO607" s="212"/>
      <c r="BP607" s="119"/>
      <c r="BQ607" s="119"/>
    </row>
    <row r="608" spans="3:70" ht="12" customHeight="1">
      <c r="C608" s="117"/>
      <c r="D608" s="124">
        <v>359.78442028985506</v>
      </c>
      <c r="E608" s="103" t="s">
        <v>276</v>
      </c>
      <c r="F608" s="67">
        <f>IF(D608&lt;=374.5,(D608-'[2]Stages'!$C$73)*'[2]Stages'!$H$74+'[2]Stages'!$E$73,IF(D608&lt;=385.3,(D608-'[2]Stages'!$C$74)*'[2]Stages'!$H$75+'[2]Stages'!$E$74,IF(D608&lt;=391.8,(D608-'[2]Stages'!$C$75)*'[2]Stages'!$H$76+'[2]Stages'!$E$75,IF(D608&lt;=397.5,(D608-'[2]Stages'!$C$76)*'[2]Stages'!$H$77+'[2]Stages'!$E$76,IF(D608&lt;=407,(D608-'[2]Stages'!$C$77)*'[2]Stages'!$H$78+'[2]Stages'!$E$77,IF(D608&lt;=411.2,(D608-'[2]Stages'!$C$78)*'[2]Stages'!$H$79+'[2]Stages'!$E$78,IF(D608&lt;=416,(D608-'[2]Stages'!$C$79)*'[2]Stages'!$H$80+'[2]Stages'!$E$79)))))))</f>
        <v>359.4480254807237</v>
      </c>
      <c r="G608" s="114" t="s">
        <v>19</v>
      </c>
      <c r="Q608" s="117" t="s">
        <v>207</v>
      </c>
      <c r="R608" s="117" t="s">
        <v>774</v>
      </c>
      <c r="U608" s="119"/>
      <c r="V608" s="194"/>
      <c r="W608" s="105" t="s">
        <v>477</v>
      </c>
      <c r="AB608" s="18">
        <v>22.4</v>
      </c>
      <c r="AC608" s="194">
        <v>19.7</v>
      </c>
      <c r="AE608" s="194">
        <v>19.7</v>
      </c>
      <c r="AF608" s="194"/>
      <c r="AG608" s="194">
        <v>19.7</v>
      </c>
      <c r="AH608" s="146">
        <f t="shared" si="17"/>
        <v>19.900000000000002</v>
      </c>
      <c r="AI608" s="189">
        <f>113.3-4.38*(AE608-(-1))</f>
        <v>22.634</v>
      </c>
      <c r="AJ608" s="189">
        <f>113.3-4.38*(AE608-1.5-(-1))</f>
        <v>29.204000000000008</v>
      </c>
      <c r="AS608" s="100">
        <v>2008</v>
      </c>
      <c r="AW608" s="101" t="s">
        <v>740</v>
      </c>
      <c r="AX608" s="199">
        <v>363</v>
      </c>
      <c r="AY608" s="200">
        <v>18</v>
      </c>
      <c r="AZ608" s="201"/>
      <c r="BK608" s="211"/>
      <c r="BL608" s="212"/>
      <c r="BM608" s="212"/>
      <c r="BN608" s="212"/>
      <c r="BO608" s="212"/>
      <c r="BP608" s="119"/>
      <c r="BQ608" s="119"/>
      <c r="BR608" s="154"/>
    </row>
    <row r="609" spans="1:69" ht="12" customHeight="1">
      <c r="A609" s="215" t="s">
        <v>802</v>
      </c>
      <c r="B609" s="217">
        <v>358.69</v>
      </c>
      <c r="C609" s="119"/>
      <c r="D609" s="224">
        <v>359.88</v>
      </c>
      <c r="E609" s="219" t="s">
        <v>786</v>
      </c>
      <c r="F609" s="67">
        <f>IF(D609&lt;=374.5,(D609-'[2]Stages'!$C$73)*'[2]Stages'!$H$74+'[2]Stages'!$E$73,IF(D609&lt;=385.3,(D609-'[2]Stages'!$C$74)*'[2]Stages'!$H$75+'[2]Stages'!$E$74,IF(D609&lt;=391.8,(D609-'[2]Stages'!$C$75)*'[2]Stages'!$H$76+'[2]Stages'!$E$75,IF(D609&lt;=397.5,(D609-'[2]Stages'!$C$76)*'[2]Stages'!$H$77+'[2]Stages'!$E$76,IF(D609&lt;=407,(D609-'[2]Stages'!$C$77)*'[2]Stages'!$H$78+'[2]Stages'!$E$77,IF(D609&lt;=411.2,(D609-'[2]Stages'!$C$78)*'[2]Stages'!$H$79+'[2]Stages'!$E$78,IF(D609&lt;=416,(D609-'[2]Stages'!$C$79)*'[2]Stages'!$H$80+'[2]Stages'!$E$79)))))))</f>
        <v>359.5311111111111</v>
      </c>
      <c r="G609" s="119" t="s">
        <v>19</v>
      </c>
      <c r="H609" s="215" t="s">
        <v>794</v>
      </c>
      <c r="I609" s="220" t="s">
        <v>795</v>
      </c>
      <c r="J609" s="119"/>
      <c r="K609" s="119"/>
      <c r="L609" s="119"/>
      <c r="M609" s="217"/>
      <c r="N609" s="119"/>
      <c r="O609" s="119"/>
      <c r="P609" s="119"/>
      <c r="Q609" s="215" t="s">
        <v>207</v>
      </c>
      <c r="R609" s="215" t="s">
        <v>774</v>
      </c>
      <c r="S609" s="119"/>
      <c r="T609" s="119"/>
      <c r="U609" s="119"/>
      <c r="V609" s="119"/>
      <c r="W609" s="105" t="s">
        <v>477</v>
      </c>
      <c r="X609" s="119"/>
      <c r="Y609" s="119"/>
      <c r="Z609" s="119"/>
      <c r="AA609" s="221" t="s">
        <v>788</v>
      </c>
      <c r="AB609" s="18">
        <v>22.4</v>
      </c>
      <c r="AC609" s="225">
        <v>19.38</v>
      </c>
      <c r="AD609" s="223"/>
      <c r="AE609" s="225">
        <v>19.38</v>
      </c>
      <c r="AF609" s="225">
        <v>0.09</v>
      </c>
      <c r="AG609" s="225">
        <v>19.38</v>
      </c>
      <c r="AH609" s="146">
        <f t="shared" si="17"/>
        <v>19.580000000000002</v>
      </c>
      <c r="AI609" s="225">
        <v>24</v>
      </c>
      <c r="AJ609" s="223"/>
      <c r="AK609" s="119"/>
      <c r="AL609" s="119"/>
      <c r="AM609" s="119" t="s">
        <v>789</v>
      </c>
      <c r="AN609" s="119" t="s">
        <v>231</v>
      </c>
      <c r="AO609" s="119">
        <v>284</v>
      </c>
      <c r="AP609" s="119"/>
      <c r="AQ609" s="119">
        <v>599</v>
      </c>
      <c r="AR609" s="119">
        <v>609</v>
      </c>
      <c r="AS609" s="119">
        <v>2009</v>
      </c>
      <c r="AT609" s="119"/>
      <c r="AU609" s="119"/>
      <c r="AV609" s="119"/>
      <c r="AW609" s="119" t="s">
        <v>790</v>
      </c>
      <c r="AX609" s="119"/>
      <c r="AY609" s="119"/>
      <c r="AZ609" s="119"/>
      <c r="BA609" s="119"/>
      <c r="BB609" s="119"/>
      <c r="BC609" s="119"/>
      <c r="BD609" s="119"/>
      <c r="BE609" s="119"/>
      <c r="BF609" s="119"/>
      <c r="BG609" s="119"/>
      <c r="BH609" s="119"/>
      <c r="BI609" s="119"/>
      <c r="BJ609" s="119"/>
      <c r="BK609" s="211"/>
      <c r="BL609" s="212"/>
      <c r="BM609" s="212"/>
      <c r="BN609" s="212"/>
      <c r="BO609" s="212"/>
      <c r="BP609" s="119"/>
      <c r="BQ609" s="119"/>
    </row>
    <row r="610" spans="1:69" ht="12" customHeight="1">
      <c r="A610" s="215" t="s">
        <v>803</v>
      </c>
      <c r="B610" s="216">
        <v>358.73</v>
      </c>
      <c r="C610" s="119"/>
      <c r="D610" s="218">
        <v>359.92</v>
      </c>
      <c r="E610" s="219" t="s">
        <v>786</v>
      </c>
      <c r="F610" s="67">
        <f>IF(D610&lt;=374.5,(D610-'[2]Stages'!$C$73)*'[2]Stages'!$H$74+'[2]Stages'!$E$73,IF(D610&lt;=385.3,(D610-'[2]Stages'!$C$74)*'[2]Stages'!$H$75+'[2]Stages'!$E$74,IF(D610&lt;=391.8,(D610-'[2]Stages'!$C$75)*'[2]Stages'!$H$76+'[2]Stages'!$E$75,IF(D610&lt;=397.5,(D610-'[2]Stages'!$C$76)*'[2]Stages'!$H$77+'[2]Stages'!$E$76,IF(D610&lt;=407,(D610-'[2]Stages'!$C$77)*'[2]Stages'!$H$78+'[2]Stages'!$E$77,IF(D610&lt;=411.2,(D610-'[2]Stages'!$C$78)*'[2]Stages'!$H$79+'[2]Stages'!$E$78,IF(D610&lt;=416,(D610-'[2]Stages'!$C$79)*'[2]Stages'!$H$80+'[2]Stages'!$E$79)))))))</f>
        <v>359.5658823529412</v>
      </c>
      <c r="G610" s="119" t="s">
        <v>19</v>
      </c>
      <c r="H610" s="215" t="s">
        <v>794</v>
      </c>
      <c r="I610" s="220" t="s">
        <v>795</v>
      </c>
      <c r="J610" s="119"/>
      <c r="K610" s="119"/>
      <c r="L610" s="119"/>
      <c r="M610" s="216"/>
      <c r="N610" s="119"/>
      <c r="O610" s="119"/>
      <c r="P610" s="119"/>
      <c r="Q610" s="215" t="s">
        <v>238</v>
      </c>
      <c r="R610" s="215" t="s">
        <v>796</v>
      </c>
      <c r="S610" s="119"/>
      <c r="T610" s="119"/>
      <c r="U610" s="119"/>
      <c r="V610" s="119"/>
      <c r="W610" s="105" t="s">
        <v>477</v>
      </c>
      <c r="X610" s="119"/>
      <c r="Y610" s="119"/>
      <c r="Z610" s="119"/>
      <c r="AA610" s="221" t="s">
        <v>788</v>
      </c>
      <c r="AB610" s="18">
        <v>22.4</v>
      </c>
      <c r="AC610" s="222">
        <v>17.4</v>
      </c>
      <c r="AD610" s="223"/>
      <c r="AE610" s="222">
        <v>17.4</v>
      </c>
      <c r="AF610" s="222">
        <v>0.5</v>
      </c>
      <c r="AG610" s="222">
        <v>17.4</v>
      </c>
      <c r="AH610" s="146">
        <f t="shared" si="17"/>
        <v>17.6</v>
      </c>
      <c r="AI610" s="222">
        <v>32.7</v>
      </c>
      <c r="AJ610" s="223"/>
      <c r="AK610" s="119"/>
      <c r="AL610" s="119"/>
      <c r="AM610" s="119" t="s">
        <v>789</v>
      </c>
      <c r="AN610" s="119" t="s">
        <v>231</v>
      </c>
      <c r="AO610" s="119">
        <v>284</v>
      </c>
      <c r="AP610" s="119"/>
      <c r="AQ610" s="119">
        <v>599</v>
      </c>
      <c r="AR610" s="119">
        <v>609</v>
      </c>
      <c r="AS610" s="119">
        <v>2009</v>
      </c>
      <c r="AT610" s="119"/>
      <c r="AU610" s="119"/>
      <c r="AV610" s="119"/>
      <c r="AW610" s="119" t="s">
        <v>790</v>
      </c>
      <c r="AX610" s="119"/>
      <c r="AY610" s="119"/>
      <c r="AZ610" s="119"/>
      <c r="BA610" s="119"/>
      <c r="BB610" s="119"/>
      <c r="BC610" s="119"/>
      <c r="BD610" s="119"/>
      <c r="BE610" s="119"/>
      <c r="BF610" s="119"/>
      <c r="BG610" s="119"/>
      <c r="BH610" s="119"/>
      <c r="BI610" s="119"/>
      <c r="BJ610" s="119"/>
      <c r="BK610" s="211"/>
      <c r="BL610" s="212"/>
      <c r="BM610" s="212"/>
      <c r="BN610" s="212"/>
      <c r="BO610" s="212"/>
      <c r="BP610" s="119"/>
      <c r="BQ610" s="119"/>
    </row>
    <row r="611" spans="1:69" ht="12" customHeight="1">
      <c r="A611" s="215" t="s">
        <v>804</v>
      </c>
      <c r="B611" s="217">
        <v>358.86</v>
      </c>
      <c r="C611" s="119"/>
      <c r="D611" s="224">
        <v>360.05</v>
      </c>
      <c r="E611" s="219" t="s">
        <v>786</v>
      </c>
      <c r="F611" s="67">
        <f>IF(D611&lt;=374.5,(D611-'[2]Stages'!$C$73)*'[2]Stages'!$H$74+'[2]Stages'!$E$73,IF(D611&lt;=385.3,(D611-'[2]Stages'!$C$74)*'[2]Stages'!$H$75+'[2]Stages'!$E$74,IF(D611&lt;=391.8,(D611-'[2]Stages'!$C$75)*'[2]Stages'!$H$76+'[2]Stages'!$E$75,IF(D611&lt;=397.5,(D611-'[2]Stages'!$C$76)*'[2]Stages'!$H$77+'[2]Stages'!$E$76,IF(D611&lt;=407,(D611-'[2]Stages'!$C$77)*'[2]Stages'!$H$78+'[2]Stages'!$E$77,IF(D611&lt;=411.2,(D611-'[2]Stages'!$C$78)*'[2]Stages'!$H$79+'[2]Stages'!$E$78,IF(D611&lt;=416,(D611-'[2]Stages'!$C$79)*'[2]Stages'!$H$80+'[2]Stages'!$E$79)))))))</f>
        <v>359.67888888888893</v>
      </c>
      <c r="G611" s="119" t="s">
        <v>19</v>
      </c>
      <c r="H611" s="215" t="s">
        <v>794</v>
      </c>
      <c r="I611" s="220" t="s">
        <v>795</v>
      </c>
      <c r="J611" s="119"/>
      <c r="K611" s="119"/>
      <c r="L611" s="119"/>
      <c r="M611" s="217"/>
      <c r="N611" s="119"/>
      <c r="O611" s="119"/>
      <c r="P611" s="119"/>
      <c r="Q611" s="215" t="s">
        <v>207</v>
      </c>
      <c r="R611" s="215" t="s">
        <v>774</v>
      </c>
      <c r="S611" s="119"/>
      <c r="T611" s="119"/>
      <c r="U611" s="119"/>
      <c r="V611" s="119"/>
      <c r="W611" s="105" t="s">
        <v>477</v>
      </c>
      <c r="X611" s="119"/>
      <c r="Y611" s="119"/>
      <c r="Z611" s="119"/>
      <c r="AA611" s="221" t="s">
        <v>788</v>
      </c>
      <c r="AB611" s="18">
        <v>22.4</v>
      </c>
      <c r="AC611" s="225">
        <v>19.39</v>
      </c>
      <c r="AD611" s="223"/>
      <c r="AE611" s="225">
        <v>19.39</v>
      </c>
      <c r="AF611" s="225">
        <v>0.13</v>
      </c>
      <c r="AG611" s="225">
        <v>19.39</v>
      </c>
      <c r="AH611" s="146">
        <f t="shared" si="17"/>
        <v>19.590000000000003</v>
      </c>
      <c r="AI611" s="225">
        <v>24</v>
      </c>
      <c r="AJ611" s="223"/>
      <c r="AK611" s="119"/>
      <c r="AL611" s="119"/>
      <c r="AM611" s="119" t="s">
        <v>789</v>
      </c>
      <c r="AN611" s="119" t="s">
        <v>231</v>
      </c>
      <c r="AO611" s="119">
        <v>284</v>
      </c>
      <c r="AP611" s="119"/>
      <c r="AQ611" s="119">
        <v>599</v>
      </c>
      <c r="AR611" s="119">
        <v>609</v>
      </c>
      <c r="AS611" s="119">
        <v>2009</v>
      </c>
      <c r="AT611" s="119"/>
      <c r="AU611" s="119"/>
      <c r="AV611" s="119"/>
      <c r="AW611" s="119" t="s">
        <v>790</v>
      </c>
      <c r="AX611" s="119"/>
      <c r="AY611" s="119"/>
      <c r="AZ611" s="119"/>
      <c r="BA611" s="119"/>
      <c r="BB611" s="119"/>
      <c r="BC611" s="119"/>
      <c r="BD611" s="119"/>
      <c r="BE611" s="119"/>
      <c r="BF611" s="119"/>
      <c r="BG611" s="119"/>
      <c r="BH611" s="119"/>
      <c r="BI611" s="119"/>
      <c r="BJ611" s="119"/>
      <c r="BK611" s="211"/>
      <c r="BL611" s="212"/>
      <c r="BM611" s="212"/>
      <c r="BN611" s="212"/>
      <c r="BO611" s="212"/>
      <c r="BP611" s="119"/>
      <c r="BQ611" s="119"/>
    </row>
    <row r="612" spans="3:70" ht="12" customHeight="1">
      <c r="C612" s="117"/>
      <c r="D612" s="124">
        <v>360.3623188405797</v>
      </c>
      <c r="E612" s="103" t="s">
        <v>276</v>
      </c>
      <c r="F612" s="67">
        <f>IF(D612&lt;=374.5,(D612-'[2]Stages'!$C$73)*'[2]Stages'!$H$74+'[2]Stages'!$E$73,IF(D612&lt;=385.3,(D612-'[2]Stages'!$C$74)*'[2]Stages'!$H$75+'[2]Stages'!$E$74,IF(D612&lt;=391.8,(D612-'[2]Stages'!$C$75)*'[2]Stages'!$H$76+'[2]Stages'!$E$75,IF(D612&lt;=397.5,(D612-'[2]Stages'!$C$76)*'[2]Stages'!$H$77+'[2]Stages'!$E$76,IF(D612&lt;=407,(D612-'[2]Stages'!$C$77)*'[2]Stages'!$H$78+'[2]Stages'!$E$77,IF(D612&lt;=411.2,(D612-'[2]Stages'!$C$78)*'[2]Stages'!$H$79+'[2]Stages'!$E$78,IF(D612&lt;=416,(D612-'[2]Stages'!$C$79)*'[2]Stages'!$H$80+'[2]Stages'!$E$79)))))))</f>
        <v>359.95038173723594</v>
      </c>
      <c r="G612" s="114" t="s">
        <v>19</v>
      </c>
      <c r="Q612" s="117" t="s">
        <v>207</v>
      </c>
      <c r="U612" s="117" t="s">
        <v>774</v>
      </c>
      <c r="V612" s="194"/>
      <c r="W612" s="105" t="s">
        <v>477</v>
      </c>
      <c r="AB612" s="18">
        <v>22.4</v>
      </c>
      <c r="AC612" s="194">
        <v>18.74</v>
      </c>
      <c r="AE612" s="194">
        <v>18.74</v>
      </c>
      <c r="AF612" s="194"/>
      <c r="AG612" s="194">
        <v>18.74</v>
      </c>
      <c r="AH612" s="146">
        <f t="shared" si="17"/>
        <v>18.94</v>
      </c>
      <c r="AI612" s="189">
        <f>113.3-4.38*(AE612-(-1))</f>
        <v>26.838800000000006</v>
      </c>
      <c r="AJ612" s="189">
        <f>113.3-4.38*(AE612-1.5-(-1))</f>
        <v>33.4088</v>
      </c>
      <c r="AS612" s="100">
        <v>2008</v>
      </c>
      <c r="AW612" s="101" t="s">
        <v>740</v>
      </c>
      <c r="AX612" s="124">
        <v>365.9696055120576</v>
      </c>
      <c r="AY612" s="124">
        <v>17.1</v>
      </c>
      <c r="AZ612" s="118"/>
      <c r="BK612" s="211"/>
      <c r="BL612" s="212"/>
      <c r="BM612" s="212"/>
      <c r="BN612" s="212"/>
      <c r="BO612" s="212"/>
      <c r="BP612" s="119"/>
      <c r="BQ612" s="119"/>
      <c r="BR612" s="154"/>
    </row>
    <row r="613" spans="1:70" ht="12" customHeight="1">
      <c r="A613" s="202" t="s">
        <v>805</v>
      </c>
      <c r="B613" s="203"/>
      <c r="C613" s="120"/>
      <c r="D613" s="204">
        <v>360.7</v>
      </c>
      <c r="E613" s="205" t="s">
        <v>276</v>
      </c>
      <c r="F613" s="67">
        <f>IF(D613&lt;=374.5,(D613-'[2]Stages'!$C$73)*'[2]Stages'!$H$74+'[2]Stages'!$E$73,IF(D613&lt;=385.3,(D613-'[2]Stages'!$C$74)*'[2]Stages'!$H$75+'[2]Stages'!$E$74,IF(D613&lt;=391.8,(D613-'[2]Stages'!$C$75)*'[2]Stages'!$H$76+'[2]Stages'!$E$75,IF(D613&lt;=397.5,(D613-'[2]Stages'!$C$76)*'[2]Stages'!$H$77+'[2]Stages'!$E$76,IF(D613&lt;=407,(D613-'[2]Stages'!$C$77)*'[2]Stages'!$H$78+'[2]Stages'!$E$77,IF(D613&lt;=411.2,(D613-'[2]Stages'!$C$78)*'[2]Stages'!$H$79+'[2]Stages'!$E$78,IF(D613&lt;=416,(D613-'[2]Stages'!$C$79)*'[2]Stages'!$H$80+'[2]Stages'!$E$79)))))))</f>
        <v>360.24392156862746</v>
      </c>
      <c r="G613" s="206" t="s">
        <v>19</v>
      </c>
      <c r="H613" s="206" t="s">
        <v>792</v>
      </c>
      <c r="I613" s="120" t="s">
        <v>795</v>
      </c>
      <c r="J613" s="120"/>
      <c r="K613" s="120" t="s">
        <v>806</v>
      </c>
      <c r="L613" s="120"/>
      <c r="M613" s="120"/>
      <c r="N613" s="120"/>
      <c r="O613" s="120"/>
      <c r="P613" s="120"/>
      <c r="Q613" s="120" t="s">
        <v>238</v>
      </c>
      <c r="R613" s="120" t="s">
        <v>768</v>
      </c>
      <c r="S613" s="120"/>
      <c r="T613" s="120"/>
      <c r="U613" s="200"/>
      <c r="V613" s="203"/>
      <c r="W613" s="120" t="s">
        <v>807</v>
      </c>
      <c r="X613" s="120"/>
      <c r="Y613" s="120"/>
      <c r="Z613" s="120"/>
      <c r="AA613" s="120"/>
      <c r="AB613" s="18">
        <v>22.4</v>
      </c>
      <c r="AC613" s="203">
        <v>18.45</v>
      </c>
      <c r="AD613" s="203"/>
      <c r="AE613" s="203">
        <v>18.45</v>
      </c>
      <c r="AF613" s="203"/>
      <c r="AG613" s="203">
        <v>18.45</v>
      </c>
      <c r="AH613" s="146">
        <f t="shared" si="17"/>
        <v>18.650000000000002</v>
      </c>
      <c r="AI613" s="189">
        <f>113.3-4.38*(AE613-(-1))</f>
        <v>28.10900000000001</v>
      </c>
      <c r="AJ613" s="189">
        <f>113.3-4.38*(AE613-1.5-(-1))</f>
        <v>34.679</v>
      </c>
      <c r="AK613" s="120"/>
      <c r="AL613" s="120"/>
      <c r="AM613" s="120" t="s">
        <v>762</v>
      </c>
      <c r="AN613" s="120" t="s">
        <v>243</v>
      </c>
      <c r="AO613" s="203">
        <v>240</v>
      </c>
      <c r="AP613" s="120"/>
      <c r="AQ613" s="203">
        <v>146</v>
      </c>
      <c r="AR613" s="203">
        <v>160</v>
      </c>
      <c r="AS613" s="203">
        <v>2006</v>
      </c>
      <c r="AT613" s="120"/>
      <c r="AU613" s="120"/>
      <c r="AV613" s="120"/>
      <c r="AW613" s="120" t="s">
        <v>763</v>
      </c>
      <c r="AX613" s="124">
        <v>373.23087557603685</v>
      </c>
      <c r="AY613" s="124">
        <v>18.26</v>
      </c>
      <c r="AZ613" s="118"/>
      <c r="BA613" s="121"/>
      <c r="BB613" s="121"/>
      <c r="BC613" s="208"/>
      <c r="BD613" s="120"/>
      <c r="BK613" s="211"/>
      <c r="BL613" s="212"/>
      <c r="BM613" s="212"/>
      <c r="BN613" s="212"/>
      <c r="BO613" s="212"/>
      <c r="BP613" s="119"/>
      <c r="BQ613" s="119"/>
      <c r="BR613" s="119"/>
    </row>
    <row r="614" spans="3:70" ht="12" customHeight="1">
      <c r="C614" s="117"/>
      <c r="D614" s="124">
        <v>360.8007246376812</v>
      </c>
      <c r="E614" s="103" t="s">
        <v>276</v>
      </c>
      <c r="F614" s="67">
        <f>IF(D614&lt;=374.5,(D614-'[2]Stages'!$C$73)*'[2]Stages'!$H$74+'[2]Stages'!$E$73,IF(D614&lt;=385.3,(D614-'[2]Stages'!$C$74)*'[2]Stages'!$H$75+'[2]Stages'!$E$74,IF(D614&lt;=391.8,(D614-'[2]Stages'!$C$75)*'[2]Stages'!$H$76+'[2]Stages'!$E$75,IF(D614&lt;=397.5,(D614-'[2]Stages'!$C$76)*'[2]Stages'!$H$77+'[2]Stages'!$E$76,IF(D614&lt;=407,(D614-'[2]Stages'!$C$77)*'[2]Stages'!$H$78+'[2]Stages'!$E$77,IF(D614&lt;=411.2,(D614-'[2]Stages'!$C$78)*'[2]Stages'!$H$79+'[2]Stages'!$E$78,IF(D614&lt;=416,(D614-'[2]Stages'!$C$79)*'[2]Stages'!$H$80+'[2]Stages'!$E$79)))))))</f>
        <v>360.3314795870039</v>
      </c>
      <c r="G614" s="114" t="s">
        <v>19</v>
      </c>
      <c r="Q614" s="117" t="s">
        <v>207</v>
      </c>
      <c r="U614" s="117" t="s">
        <v>774</v>
      </c>
      <c r="V614" s="194"/>
      <c r="W614" s="105" t="s">
        <v>477</v>
      </c>
      <c r="AB614" s="18">
        <v>22.4</v>
      </c>
      <c r="AC614" s="194">
        <v>19.25</v>
      </c>
      <c r="AE614" s="194">
        <v>19.25</v>
      </c>
      <c r="AF614" s="194"/>
      <c r="AG614" s="194">
        <v>19.25</v>
      </c>
      <c r="AH614" s="146">
        <f t="shared" si="17"/>
        <v>19.450000000000003</v>
      </c>
      <c r="AI614" s="189">
        <f>113.3-4.38*(AE614-(-1))</f>
        <v>24.605000000000004</v>
      </c>
      <c r="AJ614" s="189">
        <f>113.3-4.38*(AE614-1.5-(-1))</f>
        <v>31.174999999999997</v>
      </c>
      <c r="AS614" s="100">
        <v>2008</v>
      </c>
      <c r="AW614" s="101" t="s">
        <v>740</v>
      </c>
      <c r="AX614" s="124">
        <v>366.21821973066085</v>
      </c>
      <c r="AY614" s="124">
        <v>18.2</v>
      </c>
      <c r="AZ614" s="118"/>
      <c r="BK614" s="211"/>
      <c r="BL614" s="212"/>
      <c r="BM614" s="212"/>
      <c r="BN614" s="212"/>
      <c r="BO614" s="212"/>
      <c r="BP614" s="119"/>
      <c r="BQ614" s="119"/>
      <c r="BR614" s="154"/>
    </row>
    <row r="615" spans="3:70" ht="12" customHeight="1">
      <c r="C615" s="117"/>
      <c r="D615" s="124">
        <v>360.84057971014494</v>
      </c>
      <c r="E615" s="103" t="s">
        <v>276</v>
      </c>
      <c r="F615" s="67">
        <f>IF(D615&lt;=374.5,(D615-'[2]Stages'!$C$73)*'[2]Stages'!$H$74+'[2]Stages'!$E$73,IF(D615&lt;=385.3,(D615-'[2]Stages'!$C$74)*'[2]Stages'!$H$75+'[2]Stages'!$E$74,IF(D615&lt;=391.8,(D615-'[2]Stages'!$C$75)*'[2]Stages'!$H$76+'[2]Stages'!$E$75,IF(D615&lt;=397.5,(D615-'[2]Stages'!$C$76)*'[2]Stages'!$H$77+'[2]Stages'!$E$76,IF(D615&lt;=407,(D615-'[2]Stages'!$C$77)*'[2]Stages'!$H$78+'[2]Stages'!$E$77,IF(D615&lt;=411.2,(D615-'[2]Stages'!$C$78)*'[2]Stages'!$H$79+'[2]Stages'!$E$78,IF(D615&lt;=416,(D615-'[2]Stages'!$C$79)*'[2]Stages'!$H$80+'[2]Stages'!$E$79)))))))</f>
        <v>360.3661248460737</v>
      </c>
      <c r="G615" s="114" t="s">
        <v>19</v>
      </c>
      <c r="Q615" s="117" t="s">
        <v>207</v>
      </c>
      <c r="U615" s="117" t="s">
        <v>774</v>
      </c>
      <c r="V615" s="194"/>
      <c r="W615" s="105" t="s">
        <v>477</v>
      </c>
      <c r="AB615" s="18">
        <v>22.4</v>
      </c>
      <c r="AC615" s="194">
        <v>19.3</v>
      </c>
      <c r="AE615" s="194">
        <v>19.3</v>
      </c>
      <c r="AF615" s="194"/>
      <c r="AG615" s="194">
        <v>19.3</v>
      </c>
      <c r="AH615" s="146">
        <f t="shared" si="17"/>
        <v>19.500000000000004</v>
      </c>
      <c r="AI615" s="189">
        <f>113.3-4.38*(AE615-(-1))</f>
        <v>24.385999999999996</v>
      </c>
      <c r="AJ615" s="189">
        <f>113.3-4.38*(AE615-1.5-(-1))</f>
        <v>30.956000000000003</v>
      </c>
      <c r="AS615" s="100">
        <v>2008</v>
      </c>
      <c r="AW615" s="101" t="s">
        <v>740</v>
      </c>
      <c r="AX615" s="124">
        <v>366.47310153460694</v>
      </c>
      <c r="AY615" s="124">
        <v>17.9</v>
      </c>
      <c r="AZ615" s="118"/>
      <c r="BK615" s="211"/>
      <c r="BL615" s="212"/>
      <c r="BM615" s="212"/>
      <c r="BN615" s="212"/>
      <c r="BO615" s="212"/>
      <c r="BP615" s="119"/>
      <c r="BQ615" s="119"/>
      <c r="BR615" s="154"/>
    </row>
    <row r="616" spans="1:70" ht="12" customHeight="1">
      <c r="A616" s="202" t="s">
        <v>778</v>
      </c>
      <c r="B616" s="203"/>
      <c r="C616" s="120"/>
      <c r="D616" s="204">
        <v>360.9</v>
      </c>
      <c r="E616" s="205" t="s">
        <v>276</v>
      </c>
      <c r="F616" s="67">
        <f>IF(D616&lt;=374.5,(D616-'[2]Stages'!$C$73)*'[2]Stages'!$H$74+'[2]Stages'!$E$73,IF(D616&lt;=385.3,(D616-'[2]Stages'!$C$74)*'[2]Stages'!$H$75+'[2]Stages'!$E$74,IF(D616&lt;=391.8,(D616-'[2]Stages'!$C$75)*'[2]Stages'!$H$76+'[2]Stages'!$E$75,IF(D616&lt;=397.5,(D616-'[2]Stages'!$C$76)*'[2]Stages'!$H$77+'[2]Stages'!$E$76,IF(D616&lt;=407,(D616-'[2]Stages'!$C$77)*'[2]Stages'!$H$78+'[2]Stages'!$E$77,IF(D616&lt;=411.2,(D616-'[2]Stages'!$C$78)*'[2]Stages'!$H$79+'[2]Stages'!$E$78,IF(D616&lt;=416,(D616-'[2]Stages'!$C$79)*'[2]Stages'!$H$80+'[2]Stages'!$E$79)))))))</f>
        <v>360.41777777777776</v>
      </c>
      <c r="G616" s="206" t="s">
        <v>19</v>
      </c>
      <c r="H616" s="206" t="s">
        <v>792</v>
      </c>
      <c r="I616" s="120" t="s">
        <v>795</v>
      </c>
      <c r="J616" s="120"/>
      <c r="K616" s="120" t="s">
        <v>806</v>
      </c>
      <c r="L616" s="120"/>
      <c r="M616" s="120"/>
      <c r="N616" s="120"/>
      <c r="O616" s="120"/>
      <c r="P616" s="120"/>
      <c r="Q616" s="120" t="s">
        <v>238</v>
      </c>
      <c r="R616" s="120" t="s">
        <v>768</v>
      </c>
      <c r="S616" s="120"/>
      <c r="T616" s="120"/>
      <c r="U616" s="200"/>
      <c r="V616" s="203"/>
      <c r="W616" s="120" t="s">
        <v>807</v>
      </c>
      <c r="X616" s="120"/>
      <c r="Y616" s="120"/>
      <c r="Z616" s="120"/>
      <c r="AA616" s="120"/>
      <c r="AB616" s="18">
        <v>22.4</v>
      </c>
      <c r="AC616" s="203">
        <v>18.2</v>
      </c>
      <c r="AD616" s="203"/>
      <c r="AE616" s="203">
        <v>18.2</v>
      </c>
      <c r="AF616" s="203"/>
      <c r="AG616" s="203">
        <v>18.2</v>
      </c>
      <c r="AH616" s="146">
        <f t="shared" si="17"/>
        <v>18.400000000000002</v>
      </c>
      <c r="AI616" s="189">
        <f>113.3-4.38*(AE616-(-1))</f>
        <v>29.204000000000008</v>
      </c>
      <c r="AJ616" s="189">
        <f>113.3-4.38*(AE616-1.5-(-1))</f>
        <v>35.774</v>
      </c>
      <c r="AK616" s="120"/>
      <c r="AL616" s="120"/>
      <c r="AM616" s="120" t="s">
        <v>762</v>
      </c>
      <c r="AN616" s="120" t="s">
        <v>243</v>
      </c>
      <c r="AO616" s="203">
        <v>240</v>
      </c>
      <c r="AP616" s="120"/>
      <c r="AQ616" s="203">
        <v>146</v>
      </c>
      <c r="AR616" s="203">
        <v>160</v>
      </c>
      <c r="AS616" s="203">
        <v>2006</v>
      </c>
      <c r="AT616" s="120"/>
      <c r="AU616" s="120"/>
      <c r="AV616" s="120"/>
      <c r="AW616" s="120" t="s">
        <v>763</v>
      </c>
      <c r="AX616" s="124">
        <v>373.2869842347805</v>
      </c>
      <c r="AY616" s="124">
        <v>18.54</v>
      </c>
      <c r="AZ616" s="118"/>
      <c r="BA616" s="121"/>
      <c r="BB616" s="121"/>
      <c r="BC616" s="208"/>
      <c r="BD616" s="120"/>
      <c r="BE616" s="119"/>
      <c r="BF616" s="119"/>
      <c r="BG616" s="119"/>
      <c r="BH616" s="119"/>
      <c r="BI616" s="119"/>
      <c r="BJ616" s="119"/>
      <c r="BK616" s="211"/>
      <c r="BL616" s="212"/>
      <c r="BM616" s="212"/>
      <c r="BN616" s="212"/>
      <c r="BO616" s="212"/>
      <c r="BP616" s="119"/>
      <c r="BQ616" s="119"/>
      <c r="BR616" s="119"/>
    </row>
    <row r="617" spans="1:69" ht="12" customHeight="1">
      <c r="A617" s="215" t="s">
        <v>808</v>
      </c>
      <c r="B617" s="217">
        <v>359.72</v>
      </c>
      <c r="C617" s="119"/>
      <c r="D617" s="224">
        <v>360.9</v>
      </c>
      <c r="E617" s="219" t="s">
        <v>786</v>
      </c>
      <c r="F617" s="67">
        <f>IF(D617&lt;=374.5,(D617-'[2]Stages'!$C$73)*'[2]Stages'!$H$74+'[2]Stages'!$E$73,IF(D617&lt;=385.3,(D617-'[2]Stages'!$C$74)*'[2]Stages'!$H$75+'[2]Stages'!$E$74,IF(D617&lt;=391.8,(D617-'[2]Stages'!$C$75)*'[2]Stages'!$H$76+'[2]Stages'!$E$75,IF(D617&lt;=397.5,(D617-'[2]Stages'!$C$76)*'[2]Stages'!$H$77+'[2]Stages'!$E$76,IF(D617&lt;=407,(D617-'[2]Stages'!$C$77)*'[2]Stages'!$H$78+'[2]Stages'!$E$77,IF(D617&lt;=411.2,(D617-'[2]Stages'!$C$78)*'[2]Stages'!$H$79+'[2]Stages'!$E$78,IF(D617&lt;=416,(D617-'[2]Stages'!$C$79)*'[2]Stages'!$H$80+'[2]Stages'!$E$79)))))))</f>
        <v>360.41777777777776</v>
      </c>
      <c r="G617" s="119" t="s">
        <v>19</v>
      </c>
      <c r="H617" s="215" t="s">
        <v>794</v>
      </c>
      <c r="I617" s="215" t="s">
        <v>809</v>
      </c>
      <c r="J617" s="119"/>
      <c r="K617" s="119"/>
      <c r="L617" s="119"/>
      <c r="M617" s="217"/>
      <c r="N617" s="119"/>
      <c r="O617" s="119"/>
      <c r="P617" s="119"/>
      <c r="Q617" s="215" t="s">
        <v>207</v>
      </c>
      <c r="R617" s="215" t="s">
        <v>774</v>
      </c>
      <c r="S617" s="119"/>
      <c r="T617" s="119"/>
      <c r="U617" s="119"/>
      <c r="V617" s="119"/>
      <c r="W617" s="105" t="s">
        <v>477</v>
      </c>
      <c r="X617" s="119"/>
      <c r="Y617" s="119"/>
      <c r="Z617" s="119"/>
      <c r="AA617" s="221" t="s">
        <v>788</v>
      </c>
      <c r="AB617" s="18">
        <v>22.4</v>
      </c>
      <c r="AC617" s="225">
        <v>18.83</v>
      </c>
      <c r="AD617" s="223"/>
      <c r="AE617" s="225">
        <v>18.83</v>
      </c>
      <c r="AF617" s="225">
        <v>0.1</v>
      </c>
      <c r="AG617" s="225">
        <v>18.83</v>
      </c>
      <c r="AH617" s="146">
        <f t="shared" si="17"/>
        <v>19.03</v>
      </c>
      <c r="AI617" s="225">
        <v>26.4</v>
      </c>
      <c r="AJ617" s="223"/>
      <c r="AK617" s="119"/>
      <c r="AL617" s="119"/>
      <c r="AM617" s="119" t="s">
        <v>789</v>
      </c>
      <c r="AN617" s="119" t="s">
        <v>231</v>
      </c>
      <c r="AO617" s="119">
        <v>284</v>
      </c>
      <c r="AP617" s="119"/>
      <c r="AQ617" s="119">
        <v>599</v>
      </c>
      <c r="AR617" s="119">
        <v>609</v>
      </c>
      <c r="AS617" s="119">
        <v>2009</v>
      </c>
      <c r="AT617" s="119"/>
      <c r="AU617" s="119"/>
      <c r="AV617" s="119"/>
      <c r="AW617" s="119" t="s">
        <v>790</v>
      </c>
      <c r="AX617" s="119"/>
      <c r="AY617" s="119"/>
      <c r="AZ617" s="119"/>
      <c r="BA617" s="119"/>
      <c r="BB617" s="119"/>
      <c r="BC617" s="119"/>
      <c r="BD617" s="119"/>
      <c r="BK617" s="211"/>
      <c r="BL617" s="212"/>
      <c r="BM617" s="212"/>
      <c r="BN617" s="212"/>
      <c r="BO617" s="212"/>
      <c r="BP617" s="119"/>
      <c r="BQ617" s="119"/>
    </row>
    <row r="618" spans="1:70" ht="12" customHeight="1">
      <c r="A618" s="202" t="s">
        <v>810</v>
      </c>
      <c r="B618" s="203"/>
      <c r="C618" s="120"/>
      <c r="D618" s="204">
        <v>361</v>
      </c>
      <c r="E618" s="205" t="s">
        <v>276</v>
      </c>
      <c r="F618" s="67">
        <f>IF(D618&lt;=374.5,(D618-'[2]Stages'!$C$73)*'[2]Stages'!$H$74+'[2]Stages'!$E$73,IF(D618&lt;=385.3,(D618-'[2]Stages'!$C$74)*'[2]Stages'!$H$75+'[2]Stages'!$E$74,IF(D618&lt;=391.8,(D618-'[2]Stages'!$C$75)*'[2]Stages'!$H$76+'[2]Stages'!$E$75,IF(D618&lt;=397.5,(D618-'[2]Stages'!$C$76)*'[2]Stages'!$H$77+'[2]Stages'!$E$76,IF(D618&lt;=407,(D618-'[2]Stages'!$C$77)*'[2]Stages'!$H$78+'[2]Stages'!$E$77,IF(D618&lt;=411.2,(D618-'[2]Stages'!$C$78)*'[2]Stages'!$H$79+'[2]Stages'!$E$78,IF(D618&lt;=416,(D618-'[2]Stages'!$C$79)*'[2]Stages'!$H$80+'[2]Stages'!$E$79)))))))</f>
        <v>360.50470588235294</v>
      </c>
      <c r="G618" s="206" t="s">
        <v>19</v>
      </c>
      <c r="H618" s="206" t="s">
        <v>792</v>
      </c>
      <c r="I618" s="120"/>
      <c r="J618" s="120"/>
      <c r="K618" s="120"/>
      <c r="L618" s="120"/>
      <c r="M618" s="120"/>
      <c r="N618" s="120"/>
      <c r="O618" s="120"/>
      <c r="P618" s="120"/>
      <c r="Q618" s="120" t="s">
        <v>758</v>
      </c>
      <c r="R618" s="120" t="s">
        <v>759</v>
      </c>
      <c r="S618" s="120"/>
      <c r="T618" s="120"/>
      <c r="U618" s="120" t="s">
        <v>760</v>
      </c>
      <c r="V618" s="203"/>
      <c r="W618" s="120" t="s">
        <v>807</v>
      </c>
      <c r="X618" s="120"/>
      <c r="Y618" s="120"/>
      <c r="Z618" s="120"/>
      <c r="AA618" s="120"/>
      <c r="AB618" s="18">
        <v>22.4</v>
      </c>
      <c r="AC618" s="203">
        <v>19.25</v>
      </c>
      <c r="AD618" s="203"/>
      <c r="AE618" s="203">
        <v>19.25</v>
      </c>
      <c r="AF618" s="203"/>
      <c r="AG618" s="203">
        <v>19.25</v>
      </c>
      <c r="AH618" s="146">
        <f t="shared" si="17"/>
        <v>19.450000000000003</v>
      </c>
      <c r="AI618" s="189">
        <f>113.3-4.38*(AE618-(-1))</f>
        <v>24.605000000000004</v>
      </c>
      <c r="AJ618" s="189">
        <f>113.3-4.38*(AE618-1.5-(-1))</f>
        <v>31.174999999999997</v>
      </c>
      <c r="AK618" s="120"/>
      <c r="AL618" s="120"/>
      <c r="AM618" s="120" t="s">
        <v>762</v>
      </c>
      <c r="AN618" s="120" t="s">
        <v>243</v>
      </c>
      <c r="AO618" s="203">
        <v>240</v>
      </c>
      <c r="AP618" s="120"/>
      <c r="AQ618" s="203">
        <v>146</v>
      </c>
      <c r="AR618" s="203">
        <v>160</v>
      </c>
      <c r="AS618" s="203">
        <v>2006</v>
      </c>
      <c r="AT618" s="120"/>
      <c r="AU618" s="120"/>
      <c r="AV618" s="120"/>
      <c r="AW618" s="120" t="s">
        <v>763</v>
      </c>
      <c r="AX618" s="124">
        <v>371.33742624268166</v>
      </c>
      <c r="AY618" s="207">
        <v>17.7</v>
      </c>
      <c r="AZ618" s="196"/>
      <c r="BA618" s="121"/>
      <c r="BB618" s="121"/>
      <c r="BC618" s="208"/>
      <c r="BD618" s="120"/>
      <c r="BK618" s="211"/>
      <c r="BL618" s="212"/>
      <c r="BM618" s="212"/>
      <c r="BN618" s="212"/>
      <c r="BO618" s="212"/>
      <c r="BP618" s="119"/>
      <c r="BQ618" s="119"/>
      <c r="BR618" s="119"/>
    </row>
    <row r="619" spans="1:69" ht="12" customHeight="1">
      <c r="A619" s="215" t="s">
        <v>811</v>
      </c>
      <c r="B619" s="217">
        <v>359.9</v>
      </c>
      <c r="C619" s="119"/>
      <c r="D619" s="224">
        <v>361.08</v>
      </c>
      <c r="E619" s="219" t="s">
        <v>786</v>
      </c>
      <c r="F619" s="67">
        <f>IF(D619&lt;=374.5,(D619-'[2]Stages'!$C$73)*'[2]Stages'!$H$74+'[2]Stages'!$E$73,IF(D619&lt;=385.3,(D619-'[2]Stages'!$C$74)*'[2]Stages'!$H$75+'[2]Stages'!$E$74,IF(D619&lt;=391.8,(D619-'[2]Stages'!$C$75)*'[2]Stages'!$H$76+'[2]Stages'!$E$75,IF(D619&lt;=397.5,(D619-'[2]Stages'!$C$76)*'[2]Stages'!$H$77+'[2]Stages'!$E$76,IF(D619&lt;=407,(D619-'[2]Stages'!$C$77)*'[2]Stages'!$H$78+'[2]Stages'!$E$77,IF(D619&lt;=411.2,(D619-'[2]Stages'!$C$78)*'[2]Stages'!$H$79+'[2]Stages'!$E$78,IF(D619&lt;=416,(D619-'[2]Stages'!$C$79)*'[2]Stages'!$H$80+'[2]Stages'!$E$79)))))))</f>
        <v>360.5742483660131</v>
      </c>
      <c r="G619" s="119" t="s">
        <v>19</v>
      </c>
      <c r="H619" s="215" t="s">
        <v>794</v>
      </c>
      <c r="I619" s="215" t="s">
        <v>809</v>
      </c>
      <c r="J619" s="119"/>
      <c r="K619" s="119"/>
      <c r="L619" s="119"/>
      <c r="M619" s="217"/>
      <c r="N619" s="119"/>
      <c r="O619" s="119"/>
      <c r="P619" s="119"/>
      <c r="Q619" s="215" t="s">
        <v>207</v>
      </c>
      <c r="R619" s="215" t="s">
        <v>774</v>
      </c>
      <c r="S619" s="119"/>
      <c r="T619" s="119"/>
      <c r="U619" s="119"/>
      <c r="V619" s="119"/>
      <c r="W619" s="105" t="s">
        <v>477</v>
      </c>
      <c r="X619" s="119"/>
      <c r="Y619" s="119"/>
      <c r="Z619" s="119"/>
      <c r="AA619" s="221" t="s">
        <v>788</v>
      </c>
      <c r="AB619" s="18">
        <v>22.4</v>
      </c>
      <c r="AC619" s="225">
        <v>18.97</v>
      </c>
      <c r="AD619" s="223"/>
      <c r="AE619" s="225">
        <v>18.97</v>
      </c>
      <c r="AF619" s="225">
        <v>0.02</v>
      </c>
      <c r="AG619" s="225">
        <v>18.97</v>
      </c>
      <c r="AH619" s="146">
        <f t="shared" si="17"/>
        <v>19.17</v>
      </c>
      <c r="AI619" s="225">
        <v>25.8</v>
      </c>
      <c r="AJ619" s="223"/>
      <c r="AK619" s="119"/>
      <c r="AL619" s="119"/>
      <c r="AM619" s="119" t="s">
        <v>789</v>
      </c>
      <c r="AN619" s="119" t="s">
        <v>231</v>
      </c>
      <c r="AO619" s="119">
        <v>284</v>
      </c>
      <c r="AP619" s="119"/>
      <c r="AQ619" s="119">
        <v>599</v>
      </c>
      <c r="AR619" s="119">
        <v>609</v>
      </c>
      <c r="AS619" s="119">
        <v>2009</v>
      </c>
      <c r="AT619" s="119"/>
      <c r="AU619" s="119"/>
      <c r="AV619" s="119"/>
      <c r="AW619" s="119" t="s">
        <v>790</v>
      </c>
      <c r="AX619" s="119"/>
      <c r="AY619" s="119"/>
      <c r="AZ619" s="119"/>
      <c r="BA619" s="119"/>
      <c r="BB619" s="119"/>
      <c r="BC619" s="119"/>
      <c r="BD619" s="119"/>
      <c r="BE619" s="119"/>
      <c r="BF619" s="119"/>
      <c r="BG619" s="119"/>
      <c r="BH619" s="119"/>
      <c r="BI619" s="119"/>
      <c r="BJ619" s="119"/>
      <c r="BK619" s="211"/>
      <c r="BL619" s="212"/>
      <c r="BM619" s="212"/>
      <c r="BN619" s="212"/>
      <c r="BO619" s="212"/>
      <c r="BP619" s="119"/>
      <c r="BQ619" s="119"/>
    </row>
    <row r="620" spans="1:70" ht="12" customHeight="1">
      <c r="A620" s="202">
        <v>5</v>
      </c>
      <c r="B620" s="203"/>
      <c r="C620" s="120"/>
      <c r="D620" s="204">
        <v>361.2</v>
      </c>
      <c r="E620" s="205" t="s">
        <v>276</v>
      </c>
      <c r="F620" s="67">
        <f>IF(D620&lt;=374.5,(D620-'[2]Stages'!$C$73)*'[2]Stages'!$H$74+'[2]Stages'!$E$73,IF(D620&lt;=385.3,(D620-'[2]Stages'!$C$74)*'[2]Stages'!$H$75+'[2]Stages'!$E$74,IF(D620&lt;=391.8,(D620-'[2]Stages'!$C$75)*'[2]Stages'!$H$76+'[2]Stages'!$E$75,IF(D620&lt;=397.5,(D620-'[2]Stages'!$C$76)*'[2]Stages'!$H$77+'[2]Stages'!$E$76,IF(D620&lt;=407,(D620-'[2]Stages'!$C$77)*'[2]Stages'!$H$78+'[2]Stages'!$E$77,IF(D620&lt;=411.2,(D620-'[2]Stages'!$C$78)*'[2]Stages'!$H$79+'[2]Stages'!$E$78,IF(D620&lt;=416,(D620-'[2]Stages'!$C$79)*'[2]Stages'!$H$80+'[2]Stages'!$E$79)))))))</f>
        <v>360.67856209150324</v>
      </c>
      <c r="G620" s="206" t="s">
        <v>19</v>
      </c>
      <c r="H620" s="206" t="s">
        <v>792</v>
      </c>
      <c r="I620" s="120" t="s">
        <v>795</v>
      </c>
      <c r="J620" s="120"/>
      <c r="K620" s="120" t="s">
        <v>806</v>
      </c>
      <c r="L620" s="120"/>
      <c r="M620" s="120"/>
      <c r="N620" s="120"/>
      <c r="O620" s="120"/>
      <c r="P620" s="120"/>
      <c r="Q620" s="120" t="s">
        <v>238</v>
      </c>
      <c r="R620" s="120" t="s">
        <v>768</v>
      </c>
      <c r="S620" s="120"/>
      <c r="T620" s="120"/>
      <c r="U620" s="200"/>
      <c r="V620" s="203"/>
      <c r="W620" s="120" t="s">
        <v>807</v>
      </c>
      <c r="X620" s="120"/>
      <c r="Y620" s="120"/>
      <c r="Z620" s="120"/>
      <c r="AA620" s="120"/>
      <c r="AB620" s="18">
        <v>22.4</v>
      </c>
      <c r="AC620" s="203">
        <v>18.87</v>
      </c>
      <c r="AD620" s="203"/>
      <c r="AE620" s="203">
        <v>18.87</v>
      </c>
      <c r="AF620" s="203"/>
      <c r="AG620" s="203">
        <v>18.87</v>
      </c>
      <c r="AH620" s="146">
        <f t="shared" si="17"/>
        <v>19.070000000000004</v>
      </c>
      <c r="AI620" s="189">
        <f>113.3-4.38*(AE620-(-1))</f>
        <v>26.26939999999999</v>
      </c>
      <c r="AJ620" s="189">
        <f>113.3-4.38*(AE620-1.5-(-1))</f>
        <v>32.8394</v>
      </c>
      <c r="AK620" s="120"/>
      <c r="AL620" s="120"/>
      <c r="AM620" s="120" t="s">
        <v>762</v>
      </c>
      <c r="AN620" s="120" t="s">
        <v>243</v>
      </c>
      <c r="AO620" s="203">
        <v>240</v>
      </c>
      <c r="AP620" s="120"/>
      <c r="AQ620" s="203">
        <v>146</v>
      </c>
      <c r="AR620" s="203">
        <v>160</v>
      </c>
      <c r="AS620" s="203">
        <v>2006</v>
      </c>
      <c r="AT620" s="120"/>
      <c r="AU620" s="120"/>
      <c r="AV620" s="120"/>
      <c r="AW620" s="120" t="s">
        <v>763</v>
      </c>
      <c r="AX620" s="124">
        <v>373.3671394615571</v>
      </c>
      <c r="AY620" s="124">
        <v>18.1</v>
      </c>
      <c r="AZ620" s="118"/>
      <c r="BA620" s="121"/>
      <c r="BB620" s="121"/>
      <c r="BC620" s="208"/>
      <c r="BD620" s="120"/>
      <c r="BK620" s="211"/>
      <c r="BL620" s="212"/>
      <c r="BM620" s="212"/>
      <c r="BN620" s="212"/>
      <c r="BO620" s="212"/>
      <c r="BP620" s="119"/>
      <c r="BQ620" s="119"/>
      <c r="BR620" s="119"/>
    </row>
    <row r="621" spans="1:69" ht="12" customHeight="1">
      <c r="A621" s="215" t="s">
        <v>812</v>
      </c>
      <c r="B621" s="217">
        <v>360.08</v>
      </c>
      <c r="C621" s="119"/>
      <c r="D621" s="224">
        <v>361.25</v>
      </c>
      <c r="E621" s="219" t="s">
        <v>786</v>
      </c>
      <c r="F621" s="67">
        <f>IF(D621&lt;=374.5,(D621-'[2]Stages'!$C$73)*'[2]Stages'!$H$74+'[2]Stages'!$E$73,IF(D621&lt;=385.3,(D621-'[2]Stages'!$C$74)*'[2]Stages'!$H$75+'[2]Stages'!$E$74,IF(D621&lt;=391.8,(D621-'[2]Stages'!$C$75)*'[2]Stages'!$H$76+'[2]Stages'!$E$75,IF(D621&lt;=397.5,(D621-'[2]Stages'!$C$76)*'[2]Stages'!$H$77+'[2]Stages'!$E$76,IF(D621&lt;=407,(D621-'[2]Stages'!$C$77)*'[2]Stages'!$H$78+'[2]Stages'!$E$77,IF(D621&lt;=411.2,(D621-'[2]Stages'!$C$78)*'[2]Stages'!$H$79+'[2]Stages'!$E$78,IF(D621&lt;=416,(D621-'[2]Stages'!$C$79)*'[2]Stages'!$H$80+'[2]Stages'!$E$79)))))))</f>
        <v>360.72202614379086</v>
      </c>
      <c r="G621" s="119" t="s">
        <v>19</v>
      </c>
      <c r="H621" s="215" t="s">
        <v>794</v>
      </c>
      <c r="I621" s="215"/>
      <c r="J621" s="119"/>
      <c r="K621" s="119"/>
      <c r="L621" s="119"/>
      <c r="M621" s="217"/>
      <c r="N621" s="119"/>
      <c r="O621" s="119"/>
      <c r="P621" s="119"/>
      <c r="Q621" s="215" t="s">
        <v>207</v>
      </c>
      <c r="R621" s="215" t="s">
        <v>774</v>
      </c>
      <c r="S621" s="119"/>
      <c r="T621" s="119"/>
      <c r="U621" s="119"/>
      <c r="V621" s="119"/>
      <c r="W621" s="105" t="s">
        <v>477</v>
      </c>
      <c r="X621" s="119"/>
      <c r="Y621" s="119"/>
      <c r="Z621" s="119"/>
      <c r="AA621" s="221" t="s">
        <v>788</v>
      </c>
      <c r="AB621" s="18">
        <v>22.4</v>
      </c>
      <c r="AC621" s="225">
        <v>19.05</v>
      </c>
      <c r="AD621" s="223"/>
      <c r="AE621" s="225">
        <v>19.05</v>
      </c>
      <c r="AF621" s="225">
        <v>0.21</v>
      </c>
      <c r="AG621" s="225">
        <v>19.05</v>
      </c>
      <c r="AH621" s="146">
        <f t="shared" si="17"/>
        <v>19.250000000000004</v>
      </c>
      <c r="AI621" s="225">
        <v>25.5</v>
      </c>
      <c r="AJ621" s="223"/>
      <c r="AK621" s="119"/>
      <c r="AL621" s="119"/>
      <c r="AM621" s="119" t="s">
        <v>789</v>
      </c>
      <c r="AN621" s="119" t="s">
        <v>231</v>
      </c>
      <c r="AO621" s="119">
        <v>284</v>
      </c>
      <c r="AP621" s="119"/>
      <c r="AQ621" s="119">
        <v>599</v>
      </c>
      <c r="AR621" s="119">
        <v>609</v>
      </c>
      <c r="AS621" s="119">
        <v>2009</v>
      </c>
      <c r="AT621" s="119"/>
      <c r="AU621" s="119"/>
      <c r="AV621" s="119"/>
      <c r="AW621" s="119" t="s">
        <v>790</v>
      </c>
      <c r="AX621" s="119"/>
      <c r="AY621" s="119"/>
      <c r="AZ621" s="119"/>
      <c r="BA621" s="119"/>
      <c r="BB621" s="119"/>
      <c r="BC621" s="119"/>
      <c r="BD621" s="119"/>
      <c r="BK621" s="211"/>
      <c r="BL621" s="212"/>
      <c r="BM621" s="212"/>
      <c r="BN621" s="212"/>
      <c r="BO621" s="212"/>
      <c r="BP621" s="119"/>
      <c r="BQ621" s="119"/>
    </row>
    <row r="622" spans="1:70" ht="12" customHeight="1">
      <c r="A622" s="202" t="s">
        <v>813</v>
      </c>
      <c r="B622" s="203"/>
      <c r="C622" s="120"/>
      <c r="D622" s="204">
        <v>361.3</v>
      </c>
      <c r="E622" s="205" t="s">
        <v>276</v>
      </c>
      <c r="F622" s="67">
        <f>IF(D622&lt;=374.5,(D622-'[2]Stages'!$C$73)*'[2]Stages'!$H$74+'[2]Stages'!$E$73,IF(D622&lt;=385.3,(D622-'[2]Stages'!$C$74)*'[2]Stages'!$H$75+'[2]Stages'!$E$74,IF(D622&lt;=391.8,(D622-'[2]Stages'!$C$75)*'[2]Stages'!$H$76+'[2]Stages'!$E$75,IF(D622&lt;=397.5,(D622-'[2]Stages'!$C$76)*'[2]Stages'!$H$77+'[2]Stages'!$E$76,IF(D622&lt;=407,(D622-'[2]Stages'!$C$77)*'[2]Stages'!$H$78+'[2]Stages'!$E$77,IF(D622&lt;=411.2,(D622-'[2]Stages'!$C$78)*'[2]Stages'!$H$79+'[2]Stages'!$E$78,IF(D622&lt;=416,(D622-'[2]Stages'!$C$79)*'[2]Stages'!$H$80+'[2]Stages'!$E$79)))))))</f>
        <v>360.7654901960785</v>
      </c>
      <c r="G622" s="206" t="s">
        <v>19</v>
      </c>
      <c r="H622" s="206" t="s">
        <v>792</v>
      </c>
      <c r="I622" s="120"/>
      <c r="J622" s="120"/>
      <c r="K622" s="120"/>
      <c r="L622" s="120"/>
      <c r="M622" s="120"/>
      <c r="N622" s="120"/>
      <c r="O622" s="120"/>
      <c r="P622" s="120"/>
      <c r="Q622" s="120" t="s">
        <v>758</v>
      </c>
      <c r="R622" s="120" t="s">
        <v>759</v>
      </c>
      <c r="S622" s="120"/>
      <c r="T622" s="120"/>
      <c r="U622" s="120" t="s">
        <v>777</v>
      </c>
      <c r="V622" s="203"/>
      <c r="W622" s="120" t="s">
        <v>814</v>
      </c>
      <c r="X622" s="120"/>
      <c r="Y622" s="120"/>
      <c r="Z622" s="120"/>
      <c r="AA622" s="120"/>
      <c r="AB622" s="18">
        <v>22.4</v>
      </c>
      <c r="AC622" s="203">
        <v>18.56</v>
      </c>
      <c r="AD622" s="203"/>
      <c r="AE622" s="203">
        <v>18.56</v>
      </c>
      <c r="AF622" s="203"/>
      <c r="AG622" s="203">
        <v>18.56</v>
      </c>
      <c r="AH622" s="146">
        <f t="shared" si="17"/>
        <v>18.76</v>
      </c>
      <c r="AI622" s="189">
        <f>113.3-4.38*(AE622-(-1))</f>
        <v>27.627200000000002</v>
      </c>
      <c r="AJ622" s="189">
        <f>113.3-4.38*(AE622-1.5-(-1))</f>
        <v>34.19720000000001</v>
      </c>
      <c r="AK622" s="120"/>
      <c r="AL622" s="120"/>
      <c r="AM622" s="120" t="s">
        <v>762</v>
      </c>
      <c r="AN622" s="120" t="s">
        <v>243</v>
      </c>
      <c r="AO622" s="203">
        <v>240</v>
      </c>
      <c r="AP622" s="120"/>
      <c r="AQ622" s="203">
        <v>146</v>
      </c>
      <c r="AR622" s="203">
        <v>160</v>
      </c>
      <c r="AS622" s="203">
        <v>2006</v>
      </c>
      <c r="AT622" s="120"/>
      <c r="AU622" s="120"/>
      <c r="AV622" s="120"/>
      <c r="AW622" s="120" t="s">
        <v>763</v>
      </c>
      <c r="AX622" s="124">
        <v>367.7913836517382</v>
      </c>
      <c r="AY622" s="207">
        <v>17.7</v>
      </c>
      <c r="AZ622" s="196"/>
      <c r="BA622" s="121"/>
      <c r="BB622" s="121"/>
      <c r="BC622" s="208"/>
      <c r="BD622" s="120"/>
      <c r="BE622" s="119"/>
      <c r="BF622" s="119"/>
      <c r="BG622" s="119"/>
      <c r="BH622" s="119"/>
      <c r="BI622" s="119"/>
      <c r="BJ622" s="119"/>
      <c r="BK622" s="211"/>
      <c r="BL622" s="212"/>
      <c r="BM622" s="212"/>
      <c r="BN622" s="212"/>
      <c r="BO622" s="212"/>
      <c r="BP622" s="119"/>
      <c r="BQ622" s="119"/>
      <c r="BR622" s="119"/>
    </row>
    <row r="623" spans="1:70" ht="12" customHeight="1">
      <c r="A623" s="202" t="s">
        <v>813</v>
      </c>
      <c r="B623" s="203"/>
      <c r="C623" s="120"/>
      <c r="D623" s="204">
        <v>361.4</v>
      </c>
      <c r="E623" s="205" t="s">
        <v>276</v>
      </c>
      <c r="F623" s="67">
        <f>IF(D623&lt;=374.5,(D623-'[2]Stages'!$C$73)*'[2]Stages'!$H$74+'[2]Stages'!$E$73,IF(D623&lt;=385.3,(D623-'[2]Stages'!$C$74)*'[2]Stages'!$H$75+'[2]Stages'!$E$74,IF(D623&lt;=391.8,(D623-'[2]Stages'!$C$75)*'[2]Stages'!$H$76+'[2]Stages'!$E$75,IF(D623&lt;=397.5,(D623-'[2]Stages'!$C$76)*'[2]Stages'!$H$77+'[2]Stages'!$E$76,IF(D623&lt;=407,(D623-'[2]Stages'!$C$77)*'[2]Stages'!$H$78+'[2]Stages'!$E$77,IF(D623&lt;=411.2,(D623-'[2]Stages'!$C$78)*'[2]Stages'!$H$79+'[2]Stages'!$E$78,IF(D623&lt;=416,(D623-'[2]Stages'!$C$79)*'[2]Stages'!$H$80+'[2]Stages'!$E$79)))))))</f>
        <v>360.8524183006536</v>
      </c>
      <c r="G623" s="206" t="s">
        <v>19</v>
      </c>
      <c r="H623" s="206" t="s">
        <v>792</v>
      </c>
      <c r="I623" s="120"/>
      <c r="J623" s="120"/>
      <c r="K623" s="120"/>
      <c r="L623" s="120"/>
      <c r="M623" s="120"/>
      <c r="N623" s="120"/>
      <c r="O623" s="120"/>
      <c r="P623" s="120"/>
      <c r="Q623" s="120" t="s">
        <v>758</v>
      </c>
      <c r="R623" s="120" t="s">
        <v>759</v>
      </c>
      <c r="S623" s="120"/>
      <c r="T623" s="120"/>
      <c r="U623" s="120" t="s">
        <v>777</v>
      </c>
      <c r="V623" s="203"/>
      <c r="W623" s="120" t="s">
        <v>814</v>
      </c>
      <c r="X623" s="120"/>
      <c r="Y623" s="120"/>
      <c r="Z623" s="120"/>
      <c r="AA623" s="120"/>
      <c r="AB623" s="18">
        <v>22.4</v>
      </c>
      <c r="AC623" s="203">
        <v>18.81</v>
      </c>
      <c r="AD623" s="203"/>
      <c r="AE623" s="203">
        <v>18.81</v>
      </c>
      <c r="AF623" s="203"/>
      <c r="AG623" s="203">
        <v>18.81</v>
      </c>
      <c r="AH623" s="146">
        <f t="shared" si="17"/>
        <v>19.01</v>
      </c>
      <c r="AI623" s="189">
        <f>113.3-4.38*(AE623-(-1))</f>
        <v>26.532200000000003</v>
      </c>
      <c r="AJ623" s="189">
        <f>113.3-4.38*(AE623-1.5-(-1))</f>
        <v>33.10220000000001</v>
      </c>
      <c r="AK623" s="120"/>
      <c r="AL623" s="120"/>
      <c r="AM623" s="120" t="s">
        <v>762</v>
      </c>
      <c r="AN623" s="120" t="s">
        <v>243</v>
      </c>
      <c r="AO623" s="203">
        <v>240</v>
      </c>
      <c r="AP623" s="120"/>
      <c r="AQ623" s="203">
        <v>146</v>
      </c>
      <c r="AR623" s="203">
        <v>160</v>
      </c>
      <c r="AS623" s="203">
        <v>2006</v>
      </c>
      <c r="AT623" s="120"/>
      <c r="AU623" s="120"/>
      <c r="AV623" s="120"/>
      <c r="AW623" s="120" t="s">
        <v>763</v>
      </c>
      <c r="AX623" s="124">
        <v>368.0838709677419</v>
      </c>
      <c r="AY623" s="124">
        <v>17.5</v>
      </c>
      <c r="AZ623" s="118">
        <v>368</v>
      </c>
      <c r="BA623" s="121">
        <f>AVERAGE(AY614:AY627)</f>
        <v>17.904444444444447</v>
      </c>
      <c r="BB623" s="121">
        <f>STDEV(AY614:AY627)</f>
        <v>0.3219903380192917</v>
      </c>
      <c r="BC623" s="208">
        <f>COUNT(AY614:AY627)</f>
        <v>9</v>
      </c>
      <c r="BD623" s="108">
        <f>2*BB623/(BC623)^0.5</f>
        <v>0.21466022534619447</v>
      </c>
      <c r="BK623" s="211"/>
      <c r="BL623" s="212"/>
      <c r="BM623" s="212"/>
      <c r="BN623" s="212"/>
      <c r="BO623" s="212"/>
      <c r="BP623" s="119"/>
      <c r="BQ623" s="119"/>
      <c r="BR623" s="119"/>
    </row>
    <row r="624" spans="1:69" ht="12" customHeight="1">
      <c r="A624" s="215" t="s">
        <v>815</v>
      </c>
      <c r="B624" s="217">
        <v>360.25</v>
      </c>
      <c r="C624" s="119"/>
      <c r="D624" s="224">
        <v>361.42</v>
      </c>
      <c r="E624" s="219" t="s">
        <v>786</v>
      </c>
      <c r="F624" s="67">
        <f>IF(D624&lt;=374.5,(D624-'[2]Stages'!$C$73)*'[2]Stages'!$H$74+'[2]Stages'!$E$73,IF(D624&lt;=385.3,(D624-'[2]Stages'!$C$74)*'[2]Stages'!$H$75+'[2]Stages'!$E$74,IF(D624&lt;=391.8,(D624-'[2]Stages'!$C$75)*'[2]Stages'!$H$76+'[2]Stages'!$E$75,IF(D624&lt;=397.5,(D624-'[2]Stages'!$C$76)*'[2]Stages'!$H$77+'[2]Stages'!$E$76,IF(D624&lt;=407,(D624-'[2]Stages'!$C$77)*'[2]Stages'!$H$78+'[2]Stages'!$E$77,IF(D624&lt;=411.2,(D624-'[2]Stages'!$C$78)*'[2]Stages'!$H$79+'[2]Stages'!$E$78,IF(D624&lt;=416,(D624-'[2]Stages'!$C$79)*'[2]Stages'!$H$80+'[2]Stages'!$E$79)))))))</f>
        <v>360.86980392156863</v>
      </c>
      <c r="G624" s="119" t="s">
        <v>19</v>
      </c>
      <c r="H624" s="215" t="s">
        <v>794</v>
      </c>
      <c r="I624" s="215"/>
      <c r="J624" s="119"/>
      <c r="K624" s="119"/>
      <c r="L624" s="119"/>
      <c r="M624" s="217"/>
      <c r="N624" s="119"/>
      <c r="O624" s="119"/>
      <c r="P624" s="119"/>
      <c r="Q624" s="215" t="s">
        <v>207</v>
      </c>
      <c r="R624" s="215" t="s">
        <v>774</v>
      </c>
      <c r="S624" s="119"/>
      <c r="T624" s="119"/>
      <c r="U624" s="119"/>
      <c r="V624" s="119"/>
      <c r="W624" s="105" t="s">
        <v>477</v>
      </c>
      <c r="X624" s="119"/>
      <c r="Y624" s="119"/>
      <c r="Z624" s="119"/>
      <c r="AA624" s="221" t="s">
        <v>788</v>
      </c>
      <c r="AB624" s="18">
        <v>22.4</v>
      </c>
      <c r="AC624" s="225">
        <v>19.56</v>
      </c>
      <c r="AD624" s="223"/>
      <c r="AE624" s="225">
        <v>19.56</v>
      </c>
      <c r="AF624" s="225">
        <v>0.15</v>
      </c>
      <c r="AG624" s="225">
        <v>19.56</v>
      </c>
      <c r="AH624" s="146">
        <f t="shared" si="17"/>
        <v>19.76</v>
      </c>
      <c r="AI624" s="225">
        <v>23.2</v>
      </c>
      <c r="AJ624" s="223"/>
      <c r="AK624" s="119"/>
      <c r="AL624" s="119"/>
      <c r="AM624" s="119" t="s">
        <v>789</v>
      </c>
      <c r="AN624" s="119" t="s">
        <v>231</v>
      </c>
      <c r="AO624" s="119">
        <v>284</v>
      </c>
      <c r="AP624" s="119"/>
      <c r="AQ624" s="119">
        <v>599</v>
      </c>
      <c r="AR624" s="119">
        <v>609</v>
      </c>
      <c r="AS624" s="119">
        <v>2009</v>
      </c>
      <c r="AT624" s="119"/>
      <c r="AU624" s="119"/>
      <c r="AV624" s="119"/>
      <c r="AW624" s="119" t="s">
        <v>790</v>
      </c>
      <c r="AX624" s="119"/>
      <c r="AY624" s="119"/>
      <c r="AZ624" s="119"/>
      <c r="BA624" s="119"/>
      <c r="BB624" s="119"/>
      <c r="BC624" s="119"/>
      <c r="BD624" s="119"/>
      <c r="BE624" s="119"/>
      <c r="BF624" s="119"/>
      <c r="BG624" s="119"/>
      <c r="BH624" s="119"/>
      <c r="BI624" s="119"/>
      <c r="BJ624" s="119"/>
      <c r="BK624" s="211"/>
      <c r="BL624" s="212"/>
      <c r="BM624" s="212"/>
      <c r="BN624" s="212"/>
      <c r="BO624" s="212"/>
      <c r="BP624" s="119"/>
      <c r="BQ624" s="119"/>
    </row>
    <row r="625" spans="1:70" ht="12" customHeight="1">
      <c r="A625" s="202" t="s">
        <v>816</v>
      </c>
      <c r="B625" s="203"/>
      <c r="C625" s="120"/>
      <c r="D625" s="204">
        <v>361.5</v>
      </c>
      <c r="E625" s="205" t="s">
        <v>276</v>
      </c>
      <c r="F625" s="67">
        <f>IF(D625&lt;=374.5,(D625-'[2]Stages'!$C$73)*'[2]Stages'!$H$74+'[2]Stages'!$E$73,IF(D625&lt;=385.3,(D625-'[2]Stages'!$C$74)*'[2]Stages'!$H$75+'[2]Stages'!$E$74,IF(D625&lt;=391.8,(D625-'[2]Stages'!$C$75)*'[2]Stages'!$H$76+'[2]Stages'!$E$75,IF(D625&lt;=397.5,(D625-'[2]Stages'!$C$76)*'[2]Stages'!$H$77+'[2]Stages'!$E$76,IF(D625&lt;=407,(D625-'[2]Stages'!$C$77)*'[2]Stages'!$H$78+'[2]Stages'!$E$77,IF(D625&lt;=411.2,(D625-'[2]Stages'!$C$78)*'[2]Stages'!$H$79+'[2]Stages'!$E$78,IF(D625&lt;=416,(D625-'[2]Stages'!$C$79)*'[2]Stages'!$H$80+'[2]Stages'!$E$79)))))))</f>
        <v>360.9393464052288</v>
      </c>
      <c r="G625" s="206" t="s">
        <v>19</v>
      </c>
      <c r="H625" s="206" t="s">
        <v>792</v>
      </c>
      <c r="I625" s="120" t="s">
        <v>795</v>
      </c>
      <c r="J625" s="120"/>
      <c r="K625" s="120" t="s">
        <v>806</v>
      </c>
      <c r="L625" s="120"/>
      <c r="M625" s="120"/>
      <c r="N625" s="120"/>
      <c r="O625" s="120"/>
      <c r="P625" s="120"/>
      <c r="Q625" s="120" t="s">
        <v>238</v>
      </c>
      <c r="R625" s="120" t="s">
        <v>768</v>
      </c>
      <c r="S625" s="120"/>
      <c r="T625" s="120"/>
      <c r="U625" s="200"/>
      <c r="V625" s="203"/>
      <c r="W625" s="120" t="s">
        <v>807</v>
      </c>
      <c r="X625" s="120"/>
      <c r="Y625" s="120"/>
      <c r="Z625" s="120"/>
      <c r="AA625" s="120"/>
      <c r="AB625" s="18">
        <v>22.4</v>
      </c>
      <c r="AC625" s="203">
        <v>18.38</v>
      </c>
      <c r="AD625" s="203"/>
      <c r="AE625" s="203">
        <v>18.38</v>
      </c>
      <c r="AF625" s="203"/>
      <c r="AG625" s="203">
        <v>18.38</v>
      </c>
      <c r="AH625" s="146">
        <f t="shared" si="17"/>
        <v>18.580000000000002</v>
      </c>
      <c r="AI625" s="189">
        <f>113.3-4.38*(AE625-(-1))</f>
        <v>28.415599999999998</v>
      </c>
      <c r="AJ625" s="189">
        <f>113.3-4.38*(AE625-1.5-(-1))</f>
        <v>34.985600000000005</v>
      </c>
      <c r="AK625" s="120"/>
      <c r="AL625" s="120"/>
      <c r="AM625" s="120" t="s">
        <v>762</v>
      </c>
      <c r="AN625" s="120" t="s">
        <v>243</v>
      </c>
      <c r="AO625" s="203">
        <v>240</v>
      </c>
      <c r="AP625" s="120"/>
      <c r="AQ625" s="203">
        <v>146</v>
      </c>
      <c r="AR625" s="203">
        <v>160</v>
      </c>
      <c r="AS625" s="203">
        <v>2006</v>
      </c>
      <c r="AT625" s="120"/>
      <c r="AU625" s="120"/>
      <c r="AV625" s="120"/>
      <c r="AW625" s="120" t="s">
        <v>763</v>
      </c>
      <c r="AX625" s="124">
        <v>373.38193233674275</v>
      </c>
      <c r="AY625" s="207">
        <v>17.7</v>
      </c>
      <c r="AZ625" s="196"/>
      <c r="BA625" s="121"/>
      <c r="BB625" s="121"/>
      <c r="BC625" s="208"/>
      <c r="BD625" s="120"/>
      <c r="BK625" s="211"/>
      <c r="BL625" s="212"/>
      <c r="BM625" s="212"/>
      <c r="BN625" s="212"/>
      <c r="BO625" s="212"/>
      <c r="BP625" s="119"/>
      <c r="BQ625" s="119"/>
      <c r="BR625" s="119"/>
    </row>
    <row r="626" spans="1:70" ht="12" customHeight="1">
      <c r="A626" s="202" t="s">
        <v>817</v>
      </c>
      <c r="B626" s="203"/>
      <c r="C626" s="120"/>
      <c r="D626" s="204">
        <v>361.5</v>
      </c>
      <c r="E626" s="205" t="s">
        <v>276</v>
      </c>
      <c r="F626" s="67">
        <f>IF(D626&lt;=374.5,(D626-'[2]Stages'!$C$73)*'[2]Stages'!$H$74+'[2]Stages'!$E$73,IF(D626&lt;=385.3,(D626-'[2]Stages'!$C$74)*'[2]Stages'!$H$75+'[2]Stages'!$E$74,IF(D626&lt;=391.8,(D626-'[2]Stages'!$C$75)*'[2]Stages'!$H$76+'[2]Stages'!$E$75,IF(D626&lt;=397.5,(D626-'[2]Stages'!$C$76)*'[2]Stages'!$H$77+'[2]Stages'!$E$76,IF(D626&lt;=407,(D626-'[2]Stages'!$C$77)*'[2]Stages'!$H$78+'[2]Stages'!$E$77,IF(D626&lt;=411.2,(D626-'[2]Stages'!$C$78)*'[2]Stages'!$H$79+'[2]Stages'!$E$78,IF(D626&lt;=416,(D626-'[2]Stages'!$C$79)*'[2]Stages'!$H$80+'[2]Stages'!$E$79)))))))</f>
        <v>360.9393464052288</v>
      </c>
      <c r="G626" s="206" t="s">
        <v>19</v>
      </c>
      <c r="H626" s="206" t="s">
        <v>792</v>
      </c>
      <c r="I626" s="120"/>
      <c r="J626" s="120"/>
      <c r="K626" s="120"/>
      <c r="L626" s="120"/>
      <c r="M626" s="120"/>
      <c r="N626" s="120"/>
      <c r="O626" s="120"/>
      <c r="P626" s="120"/>
      <c r="Q626" s="120" t="s">
        <v>758</v>
      </c>
      <c r="R626" s="120" t="s">
        <v>759</v>
      </c>
      <c r="S626" s="120"/>
      <c r="T626" s="120"/>
      <c r="U626" s="120" t="s">
        <v>777</v>
      </c>
      <c r="V626" s="203"/>
      <c r="W626" s="120" t="s">
        <v>818</v>
      </c>
      <c r="X626" s="120"/>
      <c r="Y626" s="120"/>
      <c r="Z626" s="120"/>
      <c r="AA626" s="120"/>
      <c r="AB626" s="18">
        <v>22.4</v>
      </c>
      <c r="AC626" s="203">
        <v>19.39</v>
      </c>
      <c r="AD626" s="203"/>
      <c r="AE626" s="203">
        <v>19.39</v>
      </c>
      <c r="AF626" s="203"/>
      <c r="AG626" s="203">
        <v>19.39</v>
      </c>
      <c r="AH626" s="146">
        <f t="shared" si="17"/>
        <v>19.590000000000003</v>
      </c>
      <c r="AI626" s="189">
        <f>113.3-4.38*(AE626-(-1))</f>
        <v>23.991799999999998</v>
      </c>
      <c r="AJ626" s="189">
        <f>113.3-4.38*(AE626-1.5-(-1))</f>
        <v>30.56179999999999</v>
      </c>
      <c r="AK626" s="120"/>
      <c r="AL626" s="120"/>
      <c r="AM626" s="120" t="s">
        <v>762</v>
      </c>
      <c r="AN626" s="120" t="s">
        <v>243</v>
      </c>
      <c r="AO626" s="203">
        <v>240</v>
      </c>
      <c r="AP626" s="120"/>
      <c r="AQ626" s="203">
        <v>146</v>
      </c>
      <c r="AR626" s="203">
        <v>160</v>
      </c>
      <c r="AS626" s="203">
        <v>2006</v>
      </c>
      <c r="AT626" s="120"/>
      <c r="AU626" s="120"/>
      <c r="AV626" s="120"/>
      <c r="AW626" s="120" t="s">
        <v>763</v>
      </c>
      <c r="AX626" s="124">
        <v>368.0838709677419</v>
      </c>
      <c r="AY626" s="124">
        <v>17.8</v>
      </c>
      <c r="AZ626" s="118"/>
      <c r="BA626" s="121"/>
      <c r="BB626" s="121"/>
      <c r="BC626" s="208"/>
      <c r="BD626" s="120"/>
      <c r="BK626" s="211"/>
      <c r="BL626" s="212"/>
      <c r="BM626" s="212"/>
      <c r="BN626" s="212"/>
      <c r="BO626" s="212"/>
      <c r="BP626" s="119"/>
      <c r="BQ626" s="119"/>
      <c r="BR626" s="119"/>
    </row>
    <row r="627" spans="1:69" ht="12" customHeight="1">
      <c r="A627" s="215" t="s">
        <v>819</v>
      </c>
      <c r="B627" s="217">
        <v>360.36</v>
      </c>
      <c r="C627" s="119"/>
      <c r="D627" s="224">
        <v>361.53</v>
      </c>
      <c r="E627" s="219" t="s">
        <v>786</v>
      </c>
      <c r="F627" s="67">
        <f>IF(D627&lt;=374.5,(D627-'[2]Stages'!$C$73)*'[2]Stages'!$H$74+'[2]Stages'!$E$73,IF(D627&lt;=385.3,(D627-'[2]Stages'!$C$74)*'[2]Stages'!$H$75+'[2]Stages'!$E$74,IF(D627&lt;=391.8,(D627-'[2]Stages'!$C$75)*'[2]Stages'!$H$76+'[2]Stages'!$E$75,IF(D627&lt;=397.5,(D627-'[2]Stages'!$C$76)*'[2]Stages'!$H$77+'[2]Stages'!$E$76,IF(D627&lt;=407,(D627-'[2]Stages'!$C$77)*'[2]Stages'!$H$78+'[2]Stages'!$E$77,IF(D627&lt;=411.2,(D627-'[2]Stages'!$C$78)*'[2]Stages'!$H$79+'[2]Stages'!$E$78,IF(D627&lt;=416,(D627-'[2]Stages'!$C$79)*'[2]Stages'!$H$80+'[2]Stages'!$E$79)))))))</f>
        <v>360.9654248366013</v>
      </c>
      <c r="G627" s="119" t="s">
        <v>19</v>
      </c>
      <c r="H627" s="215" t="s">
        <v>794</v>
      </c>
      <c r="I627" s="215"/>
      <c r="J627" s="119"/>
      <c r="K627" s="119"/>
      <c r="L627" s="119"/>
      <c r="M627" s="217"/>
      <c r="N627" s="119"/>
      <c r="O627" s="119"/>
      <c r="P627" s="119"/>
      <c r="Q627" s="215" t="s">
        <v>207</v>
      </c>
      <c r="R627" s="215" t="s">
        <v>774</v>
      </c>
      <c r="S627" s="119"/>
      <c r="T627" s="119"/>
      <c r="U627" s="119"/>
      <c r="V627" s="119"/>
      <c r="W627" s="105" t="s">
        <v>477</v>
      </c>
      <c r="X627" s="119"/>
      <c r="Y627" s="119"/>
      <c r="Z627" s="119"/>
      <c r="AA627" s="221" t="s">
        <v>788</v>
      </c>
      <c r="AB627" s="18">
        <v>22.4</v>
      </c>
      <c r="AC627" s="225">
        <v>18.75</v>
      </c>
      <c r="AD627" s="223"/>
      <c r="AE627" s="225">
        <v>18.75</v>
      </c>
      <c r="AF627" s="225">
        <v>0.27</v>
      </c>
      <c r="AG627" s="225">
        <v>18.75</v>
      </c>
      <c r="AH627" s="146">
        <f t="shared" si="17"/>
        <v>18.950000000000003</v>
      </c>
      <c r="AI627" s="225">
        <v>26.8</v>
      </c>
      <c r="AJ627" s="223"/>
      <c r="AK627" s="119"/>
      <c r="AL627" s="119"/>
      <c r="AM627" s="119" t="s">
        <v>789</v>
      </c>
      <c r="AN627" s="119" t="s">
        <v>231</v>
      </c>
      <c r="AO627" s="119">
        <v>284</v>
      </c>
      <c r="AP627" s="119"/>
      <c r="AQ627" s="119">
        <v>599</v>
      </c>
      <c r="AR627" s="119">
        <v>609</v>
      </c>
      <c r="AS627" s="119">
        <v>2009</v>
      </c>
      <c r="AT627" s="119"/>
      <c r="AU627" s="119"/>
      <c r="AV627" s="119"/>
      <c r="AW627" s="119" t="s">
        <v>790</v>
      </c>
      <c r="AX627" s="119"/>
      <c r="AY627" s="119"/>
      <c r="AZ627" s="119"/>
      <c r="BA627" s="119"/>
      <c r="BB627" s="119"/>
      <c r="BC627" s="119"/>
      <c r="BD627" s="119"/>
      <c r="BE627" s="119"/>
      <c r="BF627" s="119"/>
      <c r="BG627" s="119"/>
      <c r="BH627" s="119"/>
      <c r="BI627" s="119"/>
      <c r="BJ627" s="119"/>
      <c r="BK627" s="211"/>
      <c r="BL627" s="212"/>
      <c r="BM627" s="212"/>
      <c r="BN627" s="212"/>
      <c r="BO627" s="212"/>
      <c r="BP627" s="119"/>
      <c r="BQ627" s="119"/>
    </row>
    <row r="628" spans="1:70" ht="12" customHeight="1">
      <c r="A628" s="202" t="s">
        <v>817</v>
      </c>
      <c r="B628" s="203"/>
      <c r="C628" s="120"/>
      <c r="D628" s="204">
        <v>361.6</v>
      </c>
      <c r="E628" s="205" t="s">
        <v>276</v>
      </c>
      <c r="F628" s="67">
        <f>IF(D628&lt;=374.5,(D628-'[2]Stages'!$C$73)*'[2]Stages'!$H$74+'[2]Stages'!$E$73,IF(D628&lt;=385.3,(D628-'[2]Stages'!$C$74)*'[2]Stages'!$H$75+'[2]Stages'!$E$74,IF(D628&lt;=391.8,(D628-'[2]Stages'!$C$75)*'[2]Stages'!$H$76+'[2]Stages'!$E$75,IF(D628&lt;=397.5,(D628-'[2]Stages'!$C$76)*'[2]Stages'!$H$77+'[2]Stages'!$E$76,IF(D628&lt;=407,(D628-'[2]Stages'!$C$77)*'[2]Stages'!$H$78+'[2]Stages'!$E$77,IF(D628&lt;=411.2,(D628-'[2]Stages'!$C$78)*'[2]Stages'!$H$79+'[2]Stages'!$E$78,IF(D628&lt;=416,(D628-'[2]Stages'!$C$79)*'[2]Stages'!$H$80+'[2]Stages'!$E$79)))))))</f>
        <v>361.02627450980395</v>
      </c>
      <c r="G628" s="206" t="s">
        <v>19</v>
      </c>
      <c r="H628" s="206" t="s">
        <v>792</v>
      </c>
      <c r="I628" s="120"/>
      <c r="J628" s="120"/>
      <c r="K628" s="120"/>
      <c r="L628" s="120"/>
      <c r="M628" s="120"/>
      <c r="N628" s="120"/>
      <c r="O628" s="120"/>
      <c r="P628" s="120"/>
      <c r="Q628" s="120" t="s">
        <v>758</v>
      </c>
      <c r="R628" s="120" t="s">
        <v>759</v>
      </c>
      <c r="S628" s="120"/>
      <c r="T628" s="120"/>
      <c r="U628" s="120" t="s">
        <v>777</v>
      </c>
      <c r="V628" s="203"/>
      <c r="W628" s="120" t="s">
        <v>814</v>
      </c>
      <c r="X628" s="120"/>
      <c r="Y628" s="120"/>
      <c r="Z628" s="120"/>
      <c r="AA628" s="120"/>
      <c r="AB628" s="18">
        <v>22.4</v>
      </c>
      <c r="AC628" s="203">
        <v>19.47</v>
      </c>
      <c r="AD628" s="203"/>
      <c r="AE628" s="203">
        <v>19.47</v>
      </c>
      <c r="AF628" s="203"/>
      <c r="AG628" s="203">
        <v>19.47</v>
      </c>
      <c r="AH628" s="146">
        <f t="shared" si="17"/>
        <v>19.67</v>
      </c>
      <c r="AI628" s="189">
        <f>113.3-4.38*(AE628-(-1))</f>
        <v>23.641400000000004</v>
      </c>
      <c r="AJ628" s="189">
        <f>113.3-4.38*(AE628-1.5-(-1))</f>
        <v>30.211399999999998</v>
      </c>
      <c r="AK628" s="120"/>
      <c r="AL628" s="120"/>
      <c r="AM628" s="120" t="s">
        <v>762</v>
      </c>
      <c r="AN628" s="120" t="s">
        <v>243</v>
      </c>
      <c r="AO628" s="203">
        <v>240</v>
      </c>
      <c r="AP628" s="120"/>
      <c r="AQ628" s="203">
        <v>146</v>
      </c>
      <c r="AR628" s="203">
        <v>160</v>
      </c>
      <c r="AS628" s="203">
        <v>2006</v>
      </c>
      <c r="AT628" s="120"/>
      <c r="AU628" s="120"/>
      <c r="AV628" s="120"/>
      <c r="AW628" s="120" t="s">
        <v>763</v>
      </c>
      <c r="AX628" s="124">
        <v>368.72094549499445</v>
      </c>
      <c r="AY628" s="207">
        <v>17.4</v>
      </c>
      <c r="AZ628" s="196"/>
      <c r="BA628" s="121"/>
      <c r="BB628" s="121"/>
      <c r="BC628" s="208"/>
      <c r="BD628" s="120"/>
      <c r="BK628" s="211"/>
      <c r="BL628" s="212"/>
      <c r="BM628" s="212"/>
      <c r="BN628" s="212"/>
      <c r="BO628" s="212"/>
      <c r="BP628" s="119"/>
      <c r="BQ628" s="119"/>
      <c r="BR628" s="119"/>
    </row>
    <row r="629" spans="1:70" ht="12" customHeight="1">
      <c r="A629" s="202" t="s">
        <v>820</v>
      </c>
      <c r="B629" s="203"/>
      <c r="C629" s="120"/>
      <c r="D629" s="204">
        <v>361.7</v>
      </c>
      <c r="E629" s="205" t="s">
        <v>276</v>
      </c>
      <c r="F629" s="67">
        <f>IF(D629&lt;=374.5,(D629-'[2]Stages'!$C$73)*'[2]Stages'!$H$74+'[2]Stages'!$E$73,IF(D629&lt;=385.3,(D629-'[2]Stages'!$C$74)*'[2]Stages'!$H$75+'[2]Stages'!$E$74,IF(D629&lt;=391.8,(D629-'[2]Stages'!$C$75)*'[2]Stages'!$H$76+'[2]Stages'!$E$75,IF(D629&lt;=397.5,(D629-'[2]Stages'!$C$76)*'[2]Stages'!$H$77+'[2]Stages'!$E$76,IF(D629&lt;=407,(D629-'[2]Stages'!$C$77)*'[2]Stages'!$H$78+'[2]Stages'!$E$77,IF(D629&lt;=411.2,(D629-'[2]Stages'!$C$78)*'[2]Stages'!$H$79+'[2]Stages'!$E$78,IF(D629&lt;=416,(D629-'[2]Stages'!$C$79)*'[2]Stages'!$H$80+'[2]Stages'!$E$79)))))))</f>
        <v>361.1132026143791</v>
      </c>
      <c r="G629" s="206" t="s">
        <v>19</v>
      </c>
      <c r="H629" s="206" t="s">
        <v>792</v>
      </c>
      <c r="I629" s="120"/>
      <c r="J629" s="120"/>
      <c r="K629" s="120"/>
      <c r="L629" s="120"/>
      <c r="M629" s="120"/>
      <c r="N629" s="120"/>
      <c r="O629" s="120"/>
      <c r="P629" s="120"/>
      <c r="Q629" s="120" t="s">
        <v>758</v>
      </c>
      <c r="R629" s="120" t="s">
        <v>759</v>
      </c>
      <c r="S629" s="120"/>
      <c r="T629" s="120"/>
      <c r="U629" s="120" t="s">
        <v>777</v>
      </c>
      <c r="V629" s="203"/>
      <c r="W629" s="120" t="s">
        <v>814</v>
      </c>
      <c r="X629" s="120"/>
      <c r="Y629" s="120"/>
      <c r="Z629" s="120"/>
      <c r="AA629" s="120"/>
      <c r="AB629" s="18">
        <v>22.4</v>
      </c>
      <c r="AC629" s="203">
        <v>18.63</v>
      </c>
      <c r="AD629" s="203"/>
      <c r="AE629" s="203">
        <v>18.63</v>
      </c>
      <c r="AF629" s="203"/>
      <c r="AG629" s="203">
        <v>18.63</v>
      </c>
      <c r="AH629" s="146">
        <f t="shared" si="17"/>
        <v>18.830000000000002</v>
      </c>
      <c r="AI629" s="189">
        <f>113.3-4.38*(AE629-(-1))</f>
        <v>27.3206</v>
      </c>
      <c r="AJ629" s="189">
        <f>113.3-4.38*(AE629-1.5-(-1))</f>
        <v>33.890600000000006</v>
      </c>
      <c r="AK629" s="120"/>
      <c r="AL629" s="120"/>
      <c r="AM629" s="120" t="s">
        <v>762</v>
      </c>
      <c r="AN629" s="120" t="s">
        <v>243</v>
      </c>
      <c r="AO629" s="203">
        <v>240</v>
      </c>
      <c r="AP629" s="120"/>
      <c r="AQ629" s="203">
        <v>146</v>
      </c>
      <c r="AR629" s="203">
        <v>160</v>
      </c>
      <c r="AS629" s="203">
        <v>2006</v>
      </c>
      <c r="AT629" s="120"/>
      <c r="AU629" s="120"/>
      <c r="AV629" s="120"/>
      <c r="AW629" s="120" t="s">
        <v>763</v>
      </c>
      <c r="AX629" s="124">
        <v>368.9565155728588</v>
      </c>
      <c r="AY629" s="207">
        <v>17.5</v>
      </c>
      <c r="AZ629" s="196">
        <v>369</v>
      </c>
      <c r="BA629" s="121">
        <f>AVERAGE(AY624:AY636)</f>
        <v>17.744444444444447</v>
      </c>
      <c r="BB629" s="121">
        <f>STDEV(AY624:AY636)</f>
        <v>0.4850544070285081</v>
      </c>
      <c r="BC629" s="208">
        <f>COUNT(AY624:AY636)</f>
        <v>9</v>
      </c>
      <c r="BD629" s="108">
        <f>2*BB629/(BC629)^0.5</f>
        <v>0.32336960468567205</v>
      </c>
      <c r="BK629" s="211"/>
      <c r="BL629" s="212"/>
      <c r="BM629" s="212"/>
      <c r="BN629" s="212"/>
      <c r="BO629" s="212"/>
      <c r="BP629" s="119"/>
      <c r="BQ629" s="119"/>
      <c r="BR629" s="119"/>
    </row>
    <row r="630" spans="1:69" ht="12" customHeight="1">
      <c r="A630" s="215" t="s">
        <v>821</v>
      </c>
      <c r="B630" s="217">
        <v>360.56</v>
      </c>
      <c r="C630" s="119"/>
      <c r="D630" s="224">
        <v>361.73</v>
      </c>
      <c r="E630" s="219" t="s">
        <v>786</v>
      </c>
      <c r="F630" s="67">
        <f>IF(D630&lt;=374.5,(D630-'[2]Stages'!$C$73)*'[2]Stages'!$H$74+'[2]Stages'!$E$73,IF(D630&lt;=385.3,(D630-'[2]Stages'!$C$74)*'[2]Stages'!$H$75+'[2]Stages'!$E$74,IF(D630&lt;=391.8,(D630-'[2]Stages'!$C$75)*'[2]Stages'!$H$76+'[2]Stages'!$E$75,IF(D630&lt;=397.5,(D630-'[2]Stages'!$C$76)*'[2]Stages'!$H$77+'[2]Stages'!$E$76,IF(D630&lt;=407,(D630-'[2]Stages'!$C$77)*'[2]Stages'!$H$78+'[2]Stages'!$E$77,IF(D630&lt;=411.2,(D630-'[2]Stages'!$C$78)*'[2]Stages'!$H$79+'[2]Stages'!$E$78,IF(D630&lt;=416,(D630-'[2]Stages'!$C$79)*'[2]Stages'!$H$80+'[2]Stages'!$E$79)))))))</f>
        <v>361.13928104575166</v>
      </c>
      <c r="G630" s="119" t="s">
        <v>19</v>
      </c>
      <c r="H630" s="215" t="s">
        <v>794</v>
      </c>
      <c r="I630" s="215"/>
      <c r="J630" s="119"/>
      <c r="K630" s="119"/>
      <c r="L630" s="119"/>
      <c r="M630" s="217"/>
      <c r="N630" s="119"/>
      <c r="O630" s="119"/>
      <c r="P630" s="119"/>
      <c r="Q630" s="215" t="s">
        <v>207</v>
      </c>
      <c r="R630" s="215" t="s">
        <v>774</v>
      </c>
      <c r="S630" s="119"/>
      <c r="T630" s="119"/>
      <c r="U630" s="119"/>
      <c r="V630" s="119"/>
      <c r="W630" s="105" t="s">
        <v>477</v>
      </c>
      <c r="X630" s="119"/>
      <c r="Y630" s="119"/>
      <c r="Z630" s="119"/>
      <c r="AA630" s="221" t="s">
        <v>788</v>
      </c>
      <c r="AB630" s="18">
        <v>22.4</v>
      </c>
      <c r="AC630" s="225">
        <v>18.66</v>
      </c>
      <c r="AD630" s="223"/>
      <c r="AE630" s="225">
        <v>18.66</v>
      </c>
      <c r="AF630" s="225">
        <v>0.09</v>
      </c>
      <c r="AG630" s="225">
        <v>18.66</v>
      </c>
      <c r="AH630" s="146">
        <f t="shared" si="17"/>
        <v>18.860000000000003</v>
      </c>
      <c r="AI630" s="225">
        <v>27.2</v>
      </c>
      <c r="AJ630" s="223"/>
      <c r="AK630" s="119"/>
      <c r="AL630" s="119"/>
      <c r="AM630" s="119" t="s">
        <v>789</v>
      </c>
      <c r="AN630" s="119" t="s">
        <v>231</v>
      </c>
      <c r="AO630" s="119">
        <v>284</v>
      </c>
      <c r="AP630" s="119"/>
      <c r="AQ630" s="119">
        <v>599</v>
      </c>
      <c r="AR630" s="119">
        <v>609</v>
      </c>
      <c r="AS630" s="119">
        <v>2009</v>
      </c>
      <c r="AT630" s="119"/>
      <c r="AU630" s="119"/>
      <c r="AV630" s="119"/>
      <c r="AW630" s="119" t="s">
        <v>790</v>
      </c>
      <c r="AX630" s="119"/>
      <c r="AY630" s="119"/>
      <c r="AZ630" s="119"/>
      <c r="BA630" s="119"/>
      <c r="BB630" s="119"/>
      <c r="BC630" s="119"/>
      <c r="BD630" s="119"/>
      <c r="BK630" s="211"/>
      <c r="BL630" s="212"/>
      <c r="BM630" s="212"/>
      <c r="BN630" s="212"/>
      <c r="BO630" s="212"/>
      <c r="BP630" s="119"/>
      <c r="BQ630" s="119"/>
    </row>
    <row r="631" spans="1:70" ht="12" customHeight="1">
      <c r="A631" s="202" t="s">
        <v>822</v>
      </c>
      <c r="B631" s="203"/>
      <c r="C631" s="120"/>
      <c r="D631" s="204">
        <v>361.8</v>
      </c>
      <c r="E631" s="205" t="s">
        <v>276</v>
      </c>
      <c r="F631" s="67">
        <f>IF(D631&lt;=374.5,(D631-'[2]Stages'!$C$73)*'[2]Stages'!$H$74+'[2]Stages'!$E$73,IF(D631&lt;=385.3,(D631-'[2]Stages'!$C$74)*'[2]Stages'!$H$75+'[2]Stages'!$E$74,IF(D631&lt;=391.8,(D631-'[2]Stages'!$C$75)*'[2]Stages'!$H$76+'[2]Stages'!$E$75,IF(D631&lt;=397.5,(D631-'[2]Stages'!$C$76)*'[2]Stages'!$H$77+'[2]Stages'!$E$76,IF(D631&lt;=407,(D631-'[2]Stages'!$C$77)*'[2]Stages'!$H$78+'[2]Stages'!$E$77,IF(D631&lt;=411.2,(D631-'[2]Stages'!$C$78)*'[2]Stages'!$H$79+'[2]Stages'!$E$78,IF(D631&lt;=416,(D631-'[2]Stages'!$C$79)*'[2]Stages'!$H$80+'[2]Stages'!$E$79)))))))</f>
        <v>361.20013071895426</v>
      </c>
      <c r="G631" s="206" t="s">
        <v>19</v>
      </c>
      <c r="H631" s="206" t="s">
        <v>792</v>
      </c>
      <c r="I631" s="120"/>
      <c r="J631" s="120"/>
      <c r="K631" s="120"/>
      <c r="L631" s="120"/>
      <c r="M631" s="120"/>
      <c r="N631" s="120"/>
      <c r="O631" s="120"/>
      <c r="P631" s="120"/>
      <c r="Q631" s="120" t="s">
        <v>758</v>
      </c>
      <c r="R631" s="120" t="s">
        <v>759</v>
      </c>
      <c r="S631" s="120"/>
      <c r="T631" s="120"/>
      <c r="U631" s="120" t="s">
        <v>777</v>
      </c>
      <c r="V631" s="203"/>
      <c r="W631" s="120" t="s">
        <v>807</v>
      </c>
      <c r="X631" s="120"/>
      <c r="Y631" s="120"/>
      <c r="Z631" s="120"/>
      <c r="AA631" s="120"/>
      <c r="AB631" s="18">
        <v>22.4</v>
      </c>
      <c r="AC631" s="203">
        <v>18.91</v>
      </c>
      <c r="AD631" s="203"/>
      <c r="AE631" s="203">
        <v>18.91</v>
      </c>
      <c r="AF631" s="203"/>
      <c r="AG631" s="203">
        <v>18.91</v>
      </c>
      <c r="AH631" s="146">
        <f t="shared" si="17"/>
        <v>19.110000000000003</v>
      </c>
      <c r="AI631" s="189">
        <f>113.3-4.38*(AE631-(-1))</f>
        <v>26.0942</v>
      </c>
      <c r="AJ631" s="189">
        <f>113.3-4.38*(AE631-1.5-(-1))</f>
        <v>32.664199999999994</v>
      </c>
      <c r="AK631" s="120"/>
      <c r="AL631" s="120"/>
      <c r="AM631" s="120" t="s">
        <v>762</v>
      </c>
      <c r="AN631" s="120" t="s">
        <v>243</v>
      </c>
      <c r="AO631" s="203">
        <v>240</v>
      </c>
      <c r="AP631" s="120"/>
      <c r="AQ631" s="203">
        <v>146</v>
      </c>
      <c r="AR631" s="203">
        <v>160</v>
      </c>
      <c r="AS631" s="203">
        <v>2006</v>
      </c>
      <c r="AT631" s="120"/>
      <c r="AU631" s="120"/>
      <c r="AV631" s="120"/>
      <c r="AW631" s="120" t="s">
        <v>763</v>
      </c>
      <c r="AX631" s="124">
        <v>369.2220672969967</v>
      </c>
      <c r="AY631" s="207">
        <v>18.2</v>
      </c>
      <c r="AZ631" s="196"/>
      <c r="BA631" s="121"/>
      <c r="BB631" s="121"/>
      <c r="BC631" s="208"/>
      <c r="BD631" s="120"/>
      <c r="BE631" s="119"/>
      <c r="BF631" s="119"/>
      <c r="BG631" s="119"/>
      <c r="BH631" s="119"/>
      <c r="BI631" s="119"/>
      <c r="BJ631" s="119"/>
      <c r="BK631" s="211"/>
      <c r="BL631" s="212"/>
      <c r="BM631" s="212"/>
      <c r="BN631" s="212"/>
      <c r="BO631" s="212"/>
      <c r="BP631" s="119"/>
      <c r="BQ631" s="119"/>
      <c r="BR631" s="119"/>
    </row>
    <row r="632" spans="1:70" ht="12" customHeight="1">
      <c r="A632" s="202" t="s">
        <v>823</v>
      </c>
      <c r="B632" s="203"/>
      <c r="C632" s="120"/>
      <c r="D632" s="214">
        <v>362</v>
      </c>
      <c r="E632" s="205" t="s">
        <v>276</v>
      </c>
      <c r="F632" s="67">
        <f>IF(D632&lt;=374.5,(D632-'[2]Stages'!$C$73)*'[2]Stages'!$H$74+'[2]Stages'!$E$73,IF(D632&lt;=385.3,(D632-'[2]Stages'!$C$74)*'[2]Stages'!$H$75+'[2]Stages'!$E$74,IF(D632&lt;=391.8,(D632-'[2]Stages'!$C$75)*'[2]Stages'!$H$76+'[2]Stages'!$E$75,IF(D632&lt;=397.5,(D632-'[2]Stages'!$C$76)*'[2]Stages'!$H$77+'[2]Stages'!$E$76,IF(D632&lt;=407,(D632-'[2]Stages'!$C$77)*'[2]Stages'!$H$78+'[2]Stages'!$E$77,IF(D632&lt;=411.2,(D632-'[2]Stages'!$C$78)*'[2]Stages'!$H$79+'[2]Stages'!$E$78,IF(D632&lt;=416,(D632-'[2]Stages'!$C$79)*'[2]Stages'!$H$80+'[2]Stages'!$E$79)))))))</f>
        <v>361.37398692810456</v>
      </c>
      <c r="G632" s="206" t="s">
        <v>19</v>
      </c>
      <c r="H632" s="206" t="s">
        <v>792</v>
      </c>
      <c r="I632" s="120"/>
      <c r="J632" s="120"/>
      <c r="K632" s="120"/>
      <c r="L632" s="120"/>
      <c r="M632" s="120"/>
      <c r="N632" s="120"/>
      <c r="O632" s="120"/>
      <c r="P632" s="120"/>
      <c r="Q632" s="120" t="s">
        <v>238</v>
      </c>
      <c r="R632" s="120" t="s">
        <v>768</v>
      </c>
      <c r="S632" s="120"/>
      <c r="T632" s="120"/>
      <c r="U632" s="120" t="s">
        <v>782</v>
      </c>
      <c r="V632" s="203"/>
      <c r="W632" s="120" t="s">
        <v>807</v>
      </c>
      <c r="X632" s="120"/>
      <c r="Y632" s="120"/>
      <c r="Z632" s="120"/>
      <c r="AA632" s="120"/>
      <c r="AB632" s="18">
        <v>22.4</v>
      </c>
      <c r="AC632" s="203">
        <v>18.37</v>
      </c>
      <c r="AD632" s="203"/>
      <c r="AE632" s="203">
        <v>18.37</v>
      </c>
      <c r="AF632" s="203"/>
      <c r="AG632" s="203">
        <v>18.37</v>
      </c>
      <c r="AH632" s="146">
        <f t="shared" si="17"/>
        <v>18.570000000000004</v>
      </c>
      <c r="AI632" s="189">
        <f>113.3-4.38*(AE632-(-1))</f>
        <v>28.459399999999988</v>
      </c>
      <c r="AJ632" s="189">
        <f>113.3-4.38*(AE632-1.5-(-1))</f>
        <v>35.029399999999995</v>
      </c>
      <c r="AK632" s="120"/>
      <c r="AL632" s="120"/>
      <c r="AM632" s="120" t="s">
        <v>762</v>
      </c>
      <c r="AN632" s="120" t="s">
        <v>243</v>
      </c>
      <c r="AO632" s="203">
        <v>240</v>
      </c>
      <c r="AP632" s="120"/>
      <c r="AQ632" s="203">
        <v>146</v>
      </c>
      <c r="AR632" s="203">
        <v>160</v>
      </c>
      <c r="AS632" s="203">
        <v>2006</v>
      </c>
      <c r="AT632" s="120"/>
      <c r="AU632" s="120"/>
      <c r="AV632" s="120"/>
      <c r="AW632" s="120" t="s">
        <v>763</v>
      </c>
      <c r="AX632" s="124">
        <v>372.6481101494886</v>
      </c>
      <c r="AY632" s="207">
        <v>18.7</v>
      </c>
      <c r="AZ632" s="196"/>
      <c r="BA632" s="121"/>
      <c r="BB632" s="121"/>
      <c r="BC632" s="208"/>
      <c r="BD632" s="120"/>
      <c r="BK632" s="211"/>
      <c r="BL632" s="212"/>
      <c r="BM632" s="212"/>
      <c r="BN632" s="212"/>
      <c r="BO632" s="212"/>
      <c r="BP632" s="119"/>
      <c r="BQ632" s="119"/>
      <c r="BR632" s="119"/>
    </row>
    <row r="633" spans="1:70" ht="12" customHeight="1">
      <c r="A633" s="202">
        <v>0</v>
      </c>
      <c r="B633" s="203"/>
      <c r="C633" s="120"/>
      <c r="D633" s="204">
        <v>362</v>
      </c>
      <c r="E633" s="205" t="s">
        <v>276</v>
      </c>
      <c r="F633" s="67">
        <f>IF(D633&lt;=374.5,(D633-'[2]Stages'!$C$73)*'[2]Stages'!$H$74+'[2]Stages'!$E$73,IF(D633&lt;=385.3,(D633-'[2]Stages'!$C$74)*'[2]Stages'!$H$75+'[2]Stages'!$E$74,IF(D633&lt;=391.8,(D633-'[2]Stages'!$C$75)*'[2]Stages'!$H$76+'[2]Stages'!$E$75,IF(D633&lt;=397.5,(D633-'[2]Stages'!$C$76)*'[2]Stages'!$H$77+'[2]Stages'!$E$76,IF(D633&lt;=407,(D633-'[2]Stages'!$C$77)*'[2]Stages'!$H$78+'[2]Stages'!$E$77,IF(D633&lt;=411.2,(D633-'[2]Stages'!$C$78)*'[2]Stages'!$H$79+'[2]Stages'!$E$78,IF(D633&lt;=416,(D633-'[2]Stages'!$C$79)*'[2]Stages'!$H$80+'[2]Stages'!$E$79)))))))</f>
        <v>361.37398692810456</v>
      </c>
      <c r="G633" s="206" t="s">
        <v>19</v>
      </c>
      <c r="H633" s="206" t="s">
        <v>792</v>
      </c>
      <c r="I633" s="120"/>
      <c r="J633" s="120"/>
      <c r="K633" s="120"/>
      <c r="L633" s="120"/>
      <c r="M633" s="120"/>
      <c r="N633" s="120"/>
      <c r="O633" s="120"/>
      <c r="P633" s="120"/>
      <c r="Q633" s="120" t="s">
        <v>758</v>
      </c>
      <c r="R633" s="120" t="s">
        <v>759</v>
      </c>
      <c r="S633" s="120"/>
      <c r="T633" s="120"/>
      <c r="U633" s="120" t="s">
        <v>760</v>
      </c>
      <c r="V633" s="203"/>
      <c r="W633" s="120" t="s">
        <v>807</v>
      </c>
      <c r="X633" s="120"/>
      <c r="Y633" s="120"/>
      <c r="Z633" s="120"/>
      <c r="AA633" s="120"/>
      <c r="AB633" s="18">
        <v>22.4</v>
      </c>
      <c r="AC633" s="203">
        <v>19.2</v>
      </c>
      <c r="AD633" s="203"/>
      <c r="AE633" s="203">
        <v>19.2</v>
      </c>
      <c r="AF633" s="203"/>
      <c r="AG633" s="203">
        <v>19.2</v>
      </c>
      <c r="AH633" s="146">
        <f t="shared" si="17"/>
        <v>19.400000000000002</v>
      </c>
      <c r="AI633" s="189">
        <f>113.3-4.38*(AE633-(-1))</f>
        <v>24.823999999999998</v>
      </c>
      <c r="AJ633" s="189">
        <f>113.3-4.38*(AE633-1.5-(-1))</f>
        <v>31.394000000000005</v>
      </c>
      <c r="AK633" s="120"/>
      <c r="AL633" s="120"/>
      <c r="AM633" s="120" t="s">
        <v>762</v>
      </c>
      <c r="AN633" s="120" t="s">
        <v>243</v>
      </c>
      <c r="AO633" s="203">
        <v>240</v>
      </c>
      <c r="AP633" s="120"/>
      <c r="AQ633" s="203">
        <v>146</v>
      </c>
      <c r="AR633" s="203">
        <v>160</v>
      </c>
      <c r="AS633" s="203">
        <v>2006</v>
      </c>
      <c r="AT633" s="120"/>
      <c r="AU633" s="120"/>
      <c r="AV633" s="120"/>
      <c r="AW633" s="120" t="s">
        <v>763</v>
      </c>
      <c r="AX633" s="124">
        <v>371.6842625416141</v>
      </c>
      <c r="AY633" s="207">
        <v>17</v>
      </c>
      <c r="AZ633" s="196"/>
      <c r="BA633" s="121"/>
      <c r="BB633" s="121"/>
      <c r="BC633" s="208"/>
      <c r="BD633" s="120"/>
      <c r="BK633" s="211"/>
      <c r="BL633" s="212"/>
      <c r="BM633" s="212"/>
      <c r="BN633" s="212"/>
      <c r="BO633" s="212"/>
      <c r="BP633" s="119"/>
      <c r="BQ633" s="119"/>
      <c r="BR633" s="119"/>
    </row>
    <row r="634" spans="1:70" ht="12" customHeight="1">
      <c r="A634" s="202">
        <v>7</v>
      </c>
      <c r="B634" s="203"/>
      <c r="C634" s="120"/>
      <c r="D634" s="204">
        <v>362.1</v>
      </c>
      <c r="E634" s="205" t="s">
        <v>276</v>
      </c>
      <c r="F634" s="67">
        <f>IF(D634&lt;=374.5,(D634-'[2]Stages'!$C$73)*'[2]Stages'!$H$74+'[2]Stages'!$E$73,IF(D634&lt;=385.3,(D634-'[2]Stages'!$C$74)*'[2]Stages'!$H$75+'[2]Stages'!$E$74,IF(D634&lt;=391.8,(D634-'[2]Stages'!$C$75)*'[2]Stages'!$H$76+'[2]Stages'!$E$75,IF(D634&lt;=397.5,(D634-'[2]Stages'!$C$76)*'[2]Stages'!$H$77+'[2]Stages'!$E$76,IF(D634&lt;=407,(D634-'[2]Stages'!$C$77)*'[2]Stages'!$H$78+'[2]Stages'!$E$77,IF(D634&lt;=411.2,(D634-'[2]Stages'!$C$78)*'[2]Stages'!$H$79+'[2]Stages'!$E$78,IF(D634&lt;=416,(D634-'[2]Stages'!$C$79)*'[2]Stages'!$H$80+'[2]Stages'!$E$79)))))))</f>
        <v>361.4609150326798</v>
      </c>
      <c r="G634" s="206" t="s">
        <v>19</v>
      </c>
      <c r="H634" s="206" t="s">
        <v>792</v>
      </c>
      <c r="I634" s="120"/>
      <c r="J634" s="120"/>
      <c r="K634" s="120"/>
      <c r="L634" s="120"/>
      <c r="M634" s="120"/>
      <c r="N634" s="120"/>
      <c r="O634" s="120"/>
      <c r="P634" s="120"/>
      <c r="Q634" s="120" t="s">
        <v>758</v>
      </c>
      <c r="R634" s="120" t="s">
        <v>759</v>
      </c>
      <c r="S634" s="120"/>
      <c r="T634" s="120"/>
      <c r="U634" s="120" t="s">
        <v>777</v>
      </c>
      <c r="V634" s="203"/>
      <c r="W634" s="120" t="s">
        <v>807</v>
      </c>
      <c r="X634" s="120"/>
      <c r="Y634" s="120"/>
      <c r="Z634" s="120"/>
      <c r="AA634" s="120"/>
      <c r="AB634" s="18">
        <v>22.4</v>
      </c>
      <c r="AC634" s="203">
        <v>19.1</v>
      </c>
      <c r="AD634" s="203"/>
      <c r="AE634" s="203">
        <v>19.1</v>
      </c>
      <c r="AF634" s="203"/>
      <c r="AG634" s="203">
        <v>19.1</v>
      </c>
      <c r="AH634" s="146">
        <f t="shared" si="17"/>
        <v>19.300000000000004</v>
      </c>
      <c r="AI634" s="189">
        <f>113.3-4.38*(AE634-(-1))</f>
        <v>25.261999999999986</v>
      </c>
      <c r="AJ634" s="189">
        <f>113.3-4.38*(AE634-1.5-(-1))</f>
        <v>31.831999999999994</v>
      </c>
      <c r="AK634" s="120"/>
      <c r="AL634" s="120"/>
      <c r="AM634" s="120" t="s">
        <v>762</v>
      </c>
      <c r="AN634" s="120" t="s">
        <v>243</v>
      </c>
      <c r="AO634" s="203">
        <v>240</v>
      </c>
      <c r="AP634" s="120"/>
      <c r="AQ634" s="203">
        <v>146</v>
      </c>
      <c r="AR634" s="203">
        <v>160</v>
      </c>
      <c r="AS634" s="203">
        <v>2006</v>
      </c>
      <c r="AT634" s="120"/>
      <c r="AU634" s="120"/>
      <c r="AV634" s="120"/>
      <c r="AW634" s="120" t="s">
        <v>763</v>
      </c>
      <c r="AX634" s="124">
        <v>369.66322580645163</v>
      </c>
      <c r="AY634" s="207">
        <v>17.6</v>
      </c>
      <c r="AZ634" s="196"/>
      <c r="BA634" s="121"/>
      <c r="BB634" s="121"/>
      <c r="BC634" s="208"/>
      <c r="BD634" s="120"/>
      <c r="BK634" s="211"/>
      <c r="BL634" s="212"/>
      <c r="BM634" s="212"/>
      <c r="BN634" s="212"/>
      <c r="BO634" s="212"/>
      <c r="BP634" s="119"/>
      <c r="BQ634" s="119"/>
      <c r="BR634" s="119"/>
    </row>
    <row r="635" spans="1:70" ht="12" customHeight="1">
      <c r="A635" s="202">
        <v>8</v>
      </c>
      <c r="B635" s="203"/>
      <c r="C635" s="120"/>
      <c r="D635" s="204">
        <v>362.1</v>
      </c>
      <c r="E635" s="205" t="s">
        <v>276</v>
      </c>
      <c r="F635" s="67">
        <f>IF(D635&lt;=374.5,(D635-'[2]Stages'!$C$73)*'[2]Stages'!$H$74+'[2]Stages'!$E$73,IF(D635&lt;=385.3,(D635-'[2]Stages'!$C$74)*'[2]Stages'!$H$75+'[2]Stages'!$E$74,IF(D635&lt;=391.8,(D635-'[2]Stages'!$C$75)*'[2]Stages'!$H$76+'[2]Stages'!$E$75,IF(D635&lt;=397.5,(D635-'[2]Stages'!$C$76)*'[2]Stages'!$H$77+'[2]Stages'!$E$76,IF(D635&lt;=407,(D635-'[2]Stages'!$C$77)*'[2]Stages'!$H$78+'[2]Stages'!$E$77,IF(D635&lt;=411.2,(D635-'[2]Stages'!$C$78)*'[2]Stages'!$H$79+'[2]Stages'!$E$78,IF(D635&lt;=416,(D635-'[2]Stages'!$C$79)*'[2]Stages'!$H$80+'[2]Stages'!$E$79)))))))</f>
        <v>361.4609150326798</v>
      </c>
      <c r="G635" s="206" t="s">
        <v>19</v>
      </c>
      <c r="H635" s="206" t="s">
        <v>792</v>
      </c>
      <c r="I635" s="120"/>
      <c r="J635" s="120"/>
      <c r="K635" s="120"/>
      <c r="L635" s="120"/>
      <c r="M635" s="120"/>
      <c r="N635" s="120"/>
      <c r="O635" s="120"/>
      <c r="P635" s="120"/>
      <c r="Q635" s="120" t="s">
        <v>758</v>
      </c>
      <c r="R635" s="120" t="s">
        <v>759</v>
      </c>
      <c r="S635" s="120"/>
      <c r="T635" s="120"/>
      <c r="U635" s="120" t="s">
        <v>777</v>
      </c>
      <c r="V635" s="203"/>
      <c r="W635" s="120" t="s">
        <v>807</v>
      </c>
      <c r="X635" s="120"/>
      <c r="Y635" s="120"/>
      <c r="Z635" s="120"/>
      <c r="AA635" s="120"/>
      <c r="AB635" s="18">
        <v>22.4</v>
      </c>
      <c r="AC635" s="203">
        <v>19.39</v>
      </c>
      <c r="AD635" s="203"/>
      <c r="AE635" s="203">
        <v>19.39</v>
      </c>
      <c r="AF635" s="203"/>
      <c r="AG635" s="203">
        <v>19.39</v>
      </c>
      <c r="AH635" s="146">
        <f t="shared" si="17"/>
        <v>19.590000000000003</v>
      </c>
      <c r="AI635" s="189">
        <f>113.3-4.38*(AE635-(-1))</f>
        <v>23.991799999999998</v>
      </c>
      <c r="AJ635" s="189">
        <f>113.3-4.38*(AE635-1.5-(-1))</f>
        <v>30.56179999999999</v>
      </c>
      <c r="AK635" s="120"/>
      <c r="AL635" s="120"/>
      <c r="AM635" s="120" t="s">
        <v>762</v>
      </c>
      <c r="AN635" s="120" t="s">
        <v>243</v>
      </c>
      <c r="AO635" s="203">
        <v>240</v>
      </c>
      <c r="AP635" s="120"/>
      <c r="AQ635" s="203">
        <v>146</v>
      </c>
      <c r="AR635" s="203">
        <v>160</v>
      </c>
      <c r="AS635" s="203">
        <v>2006</v>
      </c>
      <c r="AT635" s="120"/>
      <c r="AU635" s="120"/>
      <c r="AV635" s="120"/>
      <c r="AW635" s="120" t="s">
        <v>763</v>
      </c>
      <c r="AX635" s="124">
        <v>370.5065436804041</v>
      </c>
      <c r="AY635" s="207">
        <v>17.8</v>
      </c>
      <c r="AZ635" s="196">
        <v>370</v>
      </c>
      <c r="BA635" s="121">
        <f>AVERAGE(AY631:AY639)</f>
        <v>17.94333333333333</v>
      </c>
      <c r="BB635" s="121">
        <f>STDEV(AY631:AY639)</f>
        <v>0.6066849814085281</v>
      </c>
      <c r="BC635" s="208">
        <f>COUNT(AY631:AY639)</f>
        <v>6</v>
      </c>
      <c r="BD635" s="108">
        <f>2*BB635/(BC635)^0.5</f>
        <v>0.4953562130202643</v>
      </c>
      <c r="BK635" s="211"/>
      <c r="BL635" s="212"/>
      <c r="BM635" s="212"/>
      <c r="BN635" s="212"/>
      <c r="BO635" s="212"/>
      <c r="BP635" s="119"/>
      <c r="BQ635" s="119"/>
      <c r="BR635" s="119"/>
    </row>
    <row r="636" spans="1:69" ht="12" customHeight="1">
      <c r="A636" s="215" t="s">
        <v>824</v>
      </c>
      <c r="B636" s="216">
        <v>361.21</v>
      </c>
      <c r="C636" s="119"/>
      <c r="D636" s="218">
        <v>362.37</v>
      </c>
      <c r="E636" s="219" t="s">
        <v>786</v>
      </c>
      <c r="F636" s="67">
        <f>IF(D636&lt;=374.5,(D636-'[2]Stages'!$C$73)*'[2]Stages'!$H$74+'[2]Stages'!$E$73,IF(D636&lt;=385.3,(D636-'[2]Stages'!$C$74)*'[2]Stages'!$H$75+'[2]Stages'!$E$74,IF(D636&lt;=391.8,(D636-'[2]Stages'!$C$75)*'[2]Stages'!$H$76+'[2]Stages'!$E$75,IF(D636&lt;=397.5,(D636-'[2]Stages'!$C$76)*'[2]Stages'!$H$77+'[2]Stages'!$E$76,IF(D636&lt;=407,(D636-'[2]Stages'!$C$77)*'[2]Stages'!$H$78+'[2]Stages'!$E$77,IF(D636&lt;=411.2,(D636-'[2]Stages'!$C$78)*'[2]Stages'!$H$79+'[2]Stages'!$E$78,IF(D636&lt;=416,(D636-'[2]Stages'!$C$79)*'[2]Stages'!$H$80+'[2]Stages'!$E$79)))))))</f>
        <v>361.6956209150327</v>
      </c>
      <c r="G636" s="119" t="s">
        <v>19</v>
      </c>
      <c r="H636" s="215" t="s">
        <v>794</v>
      </c>
      <c r="I636" s="215" t="s">
        <v>825</v>
      </c>
      <c r="J636" s="119"/>
      <c r="K636" s="119"/>
      <c r="L636" s="119"/>
      <c r="M636" s="216"/>
      <c r="N636" s="119"/>
      <c r="O636" s="119"/>
      <c r="P636" s="119"/>
      <c r="Q636" s="215" t="s">
        <v>238</v>
      </c>
      <c r="R636" s="215" t="s">
        <v>796</v>
      </c>
      <c r="S636" s="119"/>
      <c r="T636" s="119"/>
      <c r="U636" s="119"/>
      <c r="V636" s="119"/>
      <c r="W636" s="105" t="s">
        <v>477</v>
      </c>
      <c r="X636" s="119"/>
      <c r="Y636" s="119"/>
      <c r="Z636" s="119"/>
      <c r="AA636" s="226">
        <v>6</v>
      </c>
      <c r="AB636" s="18">
        <v>22.4</v>
      </c>
      <c r="AC636" s="222">
        <v>18.01</v>
      </c>
      <c r="AD636" s="223"/>
      <c r="AE636" s="222">
        <v>18.01</v>
      </c>
      <c r="AF636" s="222">
        <v>0.38</v>
      </c>
      <c r="AG636" s="222">
        <v>18.01</v>
      </c>
      <c r="AH636" s="146">
        <f t="shared" si="17"/>
        <v>18.210000000000004</v>
      </c>
      <c r="AI636" s="222">
        <v>30</v>
      </c>
      <c r="AJ636" s="223"/>
      <c r="AK636" s="119"/>
      <c r="AL636" s="119"/>
      <c r="AM636" s="119" t="s">
        <v>789</v>
      </c>
      <c r="AN636" s="119" t="s">
        <v>231</v>
      </c>
      <c r="AO636" s="119">
        <v>284</v>
      </c>
      <c r="AP636" s="119"/>
      <c r="AQ636" s="119">
        <v>599</v>
      </c>
      <c r="AR636" s="119">
        <v>609</v>
      </c>
      <c r="AS636" s="119">
        <v>2009</v>
      </c>
      <c r="AT636" s="119"/>
      <c r="AU636" s="119"/>
      <c r="AV636" s="119"/>
      <c r="AW636" s="119" t="s">
        <v>790</v>
      </c>
      <c r="AX636" s="119"/>
      <c r="AY636" s="119"/>
      <c r="AZ636" s="119"/>
      <c r="BA636" s="119"/>
      <c r="BB636" s="119"/>
      <c r="BC636" s="119"/>
      <c r="BD636" s="119"/>
      <c r="BE636" s="119"/>
      <c r="BF636" s="119"/>
      <c r="BG636" s="119"/>
      <c r="BH636" s="119"/>
      <c r="BI636" s="119"/>
      <c r="BJ636" s="119"/>
      <c r="BK636" s="211"/>
      <c r="BL636" s="212"/>
      <c r="BM636" s="212"/>
      <c r="BN636" s="212"/>
      <c r="BO636" s="212"/>
      <c r="BP636" s="119"/>
      <c r="BQ636" s="119"/>
    </row>
    <row r="637" spans="1:69" ht="12" customHeight="1">
      <c r="A637" s="215" t="s">
        <v>826</v>
      </c>
      <c r="B637" s="217">
        <v>361.3</v>
      </c>
      <c r="C637" s="119"/>
      <c r="D637" s="224">
        <v>362.46</v>
      </c>
      <c r="E637" s="219" t="s">
        <v>786</v>
      </c>
      <c r="F637" s="67">
        <f>IF(D637&lt;=374.5,(D637-'[2]Stages'!$C$73)*'[2]Stages'!$H$74+'[2]Stages'!$E$73,IF(D637&lt;=385.3,(D637-'[2]Stages'!$C$74)*'[2]Stages'!$H$75+'[2]Stages'!$E$74,IF(D637&lt;=391.8,(D637-'[2]Stages'!$C$75)*'[2]Stages'!$H$76+'[2]Stages'!$E$75,IF(D637&lt;=397.5,(D637-'[2]Stages'!$C$76)*'[2]Stages'!$H$77+'[2]Stages'!$E$76,IF(D637&lt;=407,(D637-'[2]Stages'!$C$77)*'[2]Stages'!$H$78+'[2]Stages'!$E$77,IF(D637&lt;=411.2,(D637-'[2]Stages'!$C$78)*'[2]Stages'!$H$79+'[2]Stages'!$E$78,IF(D637&lt;=416,(D637-'[2]Stages'!$C$79)*'[2]Stages'!$H$80+'[2]Stages'!$E$79)))))))</f>
        <v>361.7738562091503</v>
      </c>
      <c r="G637" s="119" t="s">
        <v>19</v>
      </c>
      <c r="H637" s="215" t="s">
        <v>794</v>
      </c>
      <c r="I637" s="215" t="s">
        <v>827</v>
      </c>
      <c r="J637" s="119"/>
      <c r="K637" s="119"/>
      <c r="L637" s="119"/>
      <c r="M637" s="217"/>
      <c r="N637" s="119"/>
      <c r="O637" s="119"/>
      <c r="P637" s="119"/>
      <c r="Q637" s="215" t="s">
        <v>207</v>
      </c>
      <c r="R637" s="215" t="s">
        <v>774</v>
      </c>
      <c r="S637" s="119"/>
      <c r="T637" s="119"/>
      <c r="U637" s="119"/>
      <c r="V637" s="119"/>
      <c r="W637" s="105" t="s">
        <v>477</v>
      </c>
      <c r="X637" s="119"/>
      <c r="Y637" s="119"/>
      <c r="Z637" s="119"/>
      <c r="AA637" s="221" t="s">
        <v>788</v>
      </c>
      <c r="AB637" s="18">
        <v>22.4</v>
      </c>
      <c r="AC637" s="225">
        <v>18.67</v>
      </c>
      <c r="AD637" s="223"/>
      <c r="AE637" s="225">
        <v>18.67</v>
      </c>
      <c r="AF637" s="225">
        <v>0.14</v>
      </c>
      <c r="AG637" s="225">
        <v>18.67</v>
      </c>
      <c r="AH637" s="146">
        <f t="shared" si="17"/>
        <v>18.870000000000005</v>
      </c>
      <c r="AI637" s="225">
        <v>27.2</v>
      </c>
      <c r="AJ637" s="223"/>
      <c r="AK637" s="119"/>
      <c r="AL637" s="119"/>
      <c r="AM637" s="119" t="s">
        <v>789</v>
      </c>
      <c r="AN637" s="119" t="s">
        <v>231</v>
      </c>
      <c r="AO637" s="119">
        <v>284</v>
      </c>
      <c r="AP637" s="119"/>
      <c r="AQ637" s="119">
        <v>599</v>
      </c>
      <c r="AR637" s="119">
        <v>609</v>
      </c>
      <c r="AS637" s="119">
        <v>2009</v>
      </c>
      <c r="AT637" s="119"/>
      <c r="AU637" s="119"/>
      <c r="AV637" s="119"/>
      <c r="AW637" s="119" t="s">
        <v>790</v>
      </c>
      <c r="AX637" s="119"/>
      <c r="AY637" s="119"/>
      <c r="AZ637" s="119"/>
      <c r="BA637" s="119"/>
      <c r="BB637" s="119"/>
      <c r="BC637" s="119"/>
      <c r="BD637" s="119"/>
      <c r="BK637" s="211"/>
      <c r="BL637" s="212"/>
      <c r="BM637" s="212"/>
      <c r="BN637" s="212"/>
      <c r="BO637" s="212"/>
      <c r="BP637" s="119"/>
      <c r="BQ637" s="119"/>
    </row>
    <row r="638" spans="1:70" ht="12" customHeight="1">
      <c r="A638" s="202" t="s">
        <v>828</v>
      </c>
      <c r="B638" s="203"/>
      <c r="C638" s="120"/>
      <c r="D638" s="214">
        <v>362.5</v>
      </c>
      <c r="E638" s="205" t="s">
        <v>276</v>
      </c>
      <c r="F638" s="67">
        <f>IF(D638&lt;=374.5,(D638-'[2]Stages'!$C$73)*'[2]Stages'!$H$74+'[2]Stages'!$E$73,IF(D638&lt;=385.3,(D638-'[2]Stages'!$C$74)*'[2]Stages'!$H$75+'[2]Stages'!$E$74,IF(D638&lt;=391.8,(D638-'[2]Stages'!$C$75)*'[2]Stages'!$H$76+'[2]Stages'!$E$75,IF(D638&lt;=397.5,(D638-'[2]Stages'!$C$76)*'[2]Stages'!$H$77+'[2]Stages'!$E$76,IF(D638&lt;=407,(D638-'[2]Stages'!$C$77)*'[2]Stages'!$H$78+'[2]Stages'!$E$77,IF(D638&lt;=411.2,(D638-'[2]Stages'!$C$78)*'[2]Stages'!$H$79+'[2]Stages'!$E$78,IF(D638&lt;=416,(D638-'[2]Stages'!$C$79)*'[2]Stages'!$H$80+'[2]Stages'!$E$79)))))))</f>
        <v>361.8086274509804</v>
      </c>
      <c r="G638" s="206" t="s">
        <v>19</v>
      </c>
      <c r="H638" s="206" t="s">
        <v>792</v>
      </c>
      <c r="I638" s="120"/>
      <c r="J638" s="120"/>
      <c r="K638" s="120"/>
      <c r="L638" s="120"/>
      <c r="M638" s="120"/>
      <c r="N638" s="120"/>
      <c r="O638" s="120"/>
      <c r="P638" s="120"/>
      <c r="Q638" s="120" t="s">
        <v>238</v>
      </c>
      <c r="R638" s="120" t="s">
        <v>768</v>
      </c>
      <c r="S638" s="120"/>
      <c r="T638" s="120"/>
      <c r="U638" s="120" t="s">
        <v>782</v>
      </c>
      <c r="V638" s="203"/>
      <c r="W638" s="120" t="s">
        <v>807</v>
      </c>
      <c r="X638" s="120"/>
      <c r="Y638" s="120"/>
      <c r="Z638" s="120"/>
      <c r="AA638" s="120"/>
      <c r="AB638" s="18">
        <v>22.4</v>
      </c>
      <c r="AC638" s="203">
        <v>18.59</v>
      </c>
      <c r="AD638" s="203"/>
      <c r="AE638" s="203">
        <v>18.59</v>
      </c>
      <c r="AF638" s="203"/>
      <c r="AG638" s="203">
        <v>18.59</v>
      </c>
      <c r="AH638" s="146">
        <f t="shared" si="17"/>
        <v>18.790000000000003</v>
      </c>
      <c r="AI638" s="189">
        <f>113.3-4.38*(AE638-(-1))</f>
        <v>27.495800000000003</v>
      </c>
      <c r="AJ638" s="189">
        <f>113.3-4.38*(AE638-1.5-(-1))</f>
        <v>34.065799999999996</v>
      </c>
      <c r="AK638" s="120"/>
      <c r="AL638" s="120"/>
      <c r="AM638" s="120" t="s">
        <v>762</v>
      </c>
      <c r="AN638" s="120" t="s">
        <v>243</v>
      </c>
      <c r="AO638" s="203">
        <v>240</v>
      </c>
      <c r="AP638" s="120"/>
      <c r="AQ638" s="203">
        <v>146</v>
      </c>
      <c r="AR638" s="203">
        <v>160</v>
      </c>
      <c r="AS638" s="203">
        <v>2006</v>
      </c>
      <c r="AT638" s="120"/>
      <c r="AU638" s="120"/>
      <c r="AV638" s="120"/>
      <c r="AW638" s="120" t="s">
        <v>763</v>
      </c>
      <c r="AX638" s="124">
        <v>372.8568178510793</v>
      </c>
      <c r="AY638" s="124">
        <v>18.36</v>
      </c>
      <c r="AZ638" s="118"/>
      <c r="BA638" s="121"/>
      <c r="BB638" s="121"/>
      <c r="BC638" s="208"/>
      <c r="BD638" s="120"/>
      <c r="BE638" s="119"/>
      <c r="BF638" s="119"/>
      <c r="BG638" s="119"/>
      <c r="BH638" s="119"/>
      <c r="BI638" s="119"/>
      <c r="BJ638" s="119"/>
      <c r="BK638" s="211"/>
      <c r="BL638" s="212"/>
      <c r="BM638" s="212"/>
      <c r="BN638" s="212"/>
      <c r="BO638" s="212"/>
      <c r="BP638" s="119"/>
      <c r="BQ638" s="119"/>
      <c r="BR638" s="119"/>
    </row>
    <row r="639" spans="1:69" ht="12" customHeight="1">
      <c r="A639" s="215" t="s">
        <v>829</v>
      </c>
      <c r="B639" s="216">
        <v>361.38</v>
      </c>
      <c r="C639" s="119"/>
      <c r="D639" s="218">
        <v>362.54</v>
      </c>
      <c r="E639" s="219" t="s">
        <v>786</v>
      </c>
      <c r="F639" s="67">
        <f>IF(D639&lt;=374.5,(D639-'[2]Stages'!$C$73)*'[2]Stages'!$H$74+'[2]Stages'!$E$73,IF(D639&lt;=385.3,(D639-'[2]Stages'!$C$74)*'[2]Stages'!$H$75+'[2]Stages'!$E$74,IF(D639&lt;=391.8,(D639-'[2]Stages'!$C$75)*'[2]Stages'!$H$76+'[2]Stages'!$E$75,IF(D639&lt;=397.5,(D639-'[2]Stages'!$C$76)*'[2]Stages'!$H$77+'[2]Stages'!$E$76,IF(D639&lt;=407,(D639-'[2]Stages'!$C$77)*'[2]Stages'!$H$78+'[2]Stages'!$E$77,IF(D639&lt;=411.2,(D639-'[2]Stages'!$C$78)*'[2]Stages'!$H$79+'[2]Stages'!$E$78,IF(D639&lt;=416,(D639-'[2]Stages'!$C$79)*'[2]Stages'!$H$80+'[2]Stages'!$E$79)))))))</f>
        <v>361.84339869281047</v>
      </c>
      <c r="G639" s="119" t="s">
        <v>19</v>
      </c>
      <c r="H639" s="215" t="s">
        <v>794</v>
      </c>
      <c r="I639" s="215" t="s">
        <v>830</v>
      </c>
      <c r="J639" s="119"/>
      <c r="K639" s="119"/>
      <c r="L639" s="119"/>
      <c r="M639" s="216"/>
      <c r="N639" s="119"/>
      <c r="O639" s="119"/>
      <c r="P639" s="119"/>
      <c r="Q639" s="215" t="s">
        <v>238</v>
      </c>
      <c r="R639" s="215" t="s">
        <v>796</v>
      </c>
      <c r="S639" s="119"/>
      <c r="T639" s="119"/>
      <c r="U639" s="119"/>
      <c r="V639" s="119"/>
      <c r="W639" s="105" t="s">
        <v>477</v>
      </c>
      <c r="X639" s="119"/>
      <c r="Y639" s="119"/>
      <c r="Z639" s="119"/>
      <c r="AA639" s="226">
        <v>6</v>
      </c>
      <c r="AB639" s="18">
        <v>22.4</v>
      </c>
      <c r="AC639" s="222">
        <v>18.21</v>
      </c>
      <c r="AD639" s="223"/>
      <c r="AE639" s="222">
        <v>18.21</v>
      </c>
      <c r="AF639" s="222">
        <v>0.13</v>
      </c>
      <c r="AG639" s="222">
        <v>18.21</v>
      </c>
      <c r="AH639" s="146">
        <f t="shared" si="17"/>
        <v>18.410000000000004</v>
      </c>
      <c r="AI639" s="222">
        <v>29.2</v>
      </c>
      <c r="AJ639" s="223"/>
      <c r="AK639" s="119"/>
      <c r="AL639" s="119"/>
      <c r="AM639" s="119" t="s">
        <v>789</v>
      </c>
      <c r="AN639" s="119" t="s">
        <v>231</v>
      </c>
      <c r="AO639" s="119">
        <v>284</v>
      </c>
      <c r="AP639" s="119"/>
      <c r="AQ639" s="119">
        <v>599</v>
      </c>
      <c r="AR639" s="119">
        <v>609</v>
      </c>
      <c r="AS639" s="119">
        <v>2009</v>
      </c>
      <c r="AT639" s="119"/>
      <c r="AU639" s="119"/>
      <c r="AV639" s="119"/>
      <c r="AW639" s="119" t="s">
        <v>790</v>
      </c>
      <c r="AX639" s="119"/>
      <c r="AY639" s="119"/>
      <c r="AZ639" s="119"/>
      <c r="BA639" s="119"/>
      <c r="BB639" s="119"/>
      <c r="BC639" s="119"/>
      <c r="BD639" s="119"/>
      <c r="BE639" s="119"/>
      <c r="BF639" s="119"/>
      <c r="BG639" s="119"/>
      <c r="BH639" s="119"/>
      <c r="BI639" s="119"/>
      <c r="BJ639" s="119"/>
      <c r="BK639" s="211"/>
      <c r="BL639" s="212"/>
      <c r="BM639" s="212"/>
      <c r="BN639" s="212"/>
      <c r="BO639" s="212"/>
      <c r="BP639" s="119"/>
      <c r="BQ639" s="119"/>
    </row>
    <row r="640" spans="1:69" ht="12" customHeight="1">
      <c r="A640" s="215" t="s">
        <v>831</v>
      </c>
      <c r="B640" s="216">
        <v>361.59</v>
      </c>
      <c r="C640" s="119"/>
      <c r="D640" s="218">
        <v>362.74</v>
      </c>
      <c r="E640" s="219" t="s">
        <v>786</v>
      </c>
      <c r="F640" s="67">
        <f>IF(D640&lt;=374.5,(D640-'[2]Stages'!$C$73)*'[2]Stages'!$H$74+'[2]Stages'!$E$73,IF(D640&lt;=385.3,(D640-'[2]Stages'!$C$74)*'[2]Stages'!$H$75+'[2]Stages'!$E$74,IF(D640&lt;=391.8,(D640-'[2]Stages'!$C$75)*'[2]Stages'!$H$76+'[2]Stages'!$E$75,IF(D640&lt;=397.5,(D640-'[2]Stages'!$C$76)*'[2]Stages'!$H$77+'[2]Stages'!$E$76,IF(D640&lt;=407,(D640-'[2]Stages'!$C$77)*'[2]Stages'!$H$78+'[2]Stages'!$E$77,IF(D640&lt;=411.2,(D640-'[2]Stages'!$C$78)*'[2]Stages'!$H$79+'[2]Stages'!$E$78,IF(D640&lt;=416,(D640-'[2]Stages'!$C$79)*'[2]Stages'!$H$80+'[2]Stages'!$E$79)))))))</f>
        <v>362.0172549019608</v>
      </c>
      <c r="G640" s="119" t="s">
        <v>19</v>
      </c>
      <c r="H640" s="215" t="s">
        <v>794</v>
      </c>
      <c r="I640" s="215" t="s">
        <v>830</v>
      </c>
      <c r="J640" s="119"/>
      <c r="K640" s="119"/>
      <c r="L640" s="119"/>
      <c r="M640" s="216"/>
      <c r="N640" s="119"/>
      <c r="O640" s="119"/>
      <c r="P640" s="119"/>
      <c r="Q640" s="215" t="s">
        <v>238</v>
      </c>
      <c r="R640" s="215" t="s">
        <v>796</v>
      </c>
      <c r="S640" s="119"/>
      <c r="T640" s="119"/>
      <c r="U640" s="119"/>
      <c r="V640" s="119"/>
      <c r="W640" s="105" t="s">
        <v>477</v>
      </c>
      <c r="X640" s="119"/>
      <c r="Y640" s="119"/>
      <c r="Z640" s="119"/>
      <c r="AA640" s="226">
        <v>6</v>
      </c>
      <c r="AB640" s="18">
        <v>22.4</v>
      </c>
      <c r="AC640" s="222">
        <v>18.04</v>
      </c>
      <c r="AD640" s="223"/>
      <c r="AE640" s="222">
        <v>18.04</v>
      </c>
      <c r="AF640" s="222">
        <v>0.43</v>
      </c>
      <c r="AG640" s="222">
        <v>18.04</v>
      </c>
      <c r="AH640" s="146">
        <f t="shared" si="17"/>
        <v>18.240000000000002</v>
      </c>
      <c r="AI640" s="222">
        <v>29.9</v>
      </c>
      <c r="AJ640" s="223"/>
      <c r="AK640" s="119"/>
      <c r="AL640" s="119"/>
      <c r="AM640" s="119" t="s">
        <v>789</v>
      </c>
      <c r="AN640" s="119" t="s">
        <v>231</v>
      </c>
      <c r="AO640" s="119">
        <v>284</v>
      </c>
      <c r="AP640" s="119"/>
      <c r="AQ640" s="119">
        <v>599</v>
      </c>
      <c r="AR640" s="119">
        <v>609</v>
      </c>
      <c r="AS640" s="119">
        <v>2009</v>
      </c>
      <c r="AT640" s="119"/>
      <c r="AU640" s="119"/>
      <c r="AV640" s="119"/>
      <c r="AW640" s="119" t="s">
        <v>790</v>
      </c>
      <c r="AX640" s="119"/>
      <c r="AY640" s="119"/>
      <c r="AZ640" s="119"/>
      <c r="BA640" s="119"/>
      <c r="BB640" s="119"/>
      <c r="BC640" s="119"/>
      <c r="BD640" s="119"/>
      <c r="BE640" s="119"/>
      <c r="BF640" s="119"/>
      <c r="BG640" s="119"/>
      <c r="BH640" s="119"/>
      <c r="BI640" s="119"/>
      <c r="BJ640" s="119"/>
      <c r="BK640" s="211"/>
      <c r="BL640" s="212"/>
      <c r="BM640" s="212"/>
      <c r="BN640" s="212"/>
      <c r="BO640" s="212"/>
      <c r="BP640" s="119"/>
      <c r="BQ640" s="119"/>
    </row>
    <row r="641" spans="1:69" ht="12" customHeight="1">
      <c r="A641" s="215" t="s">
        <v>832</v>
      </c>
      <c r="B641" s="216">
        <v>361.62</v>
      </c>
      <c r="C641" s="119"/>
      <c r="D641" s="218">
        <v>362.77</v>
      </c>
      <c r="E641" s="219" t="s">
        <v>786</v>
      </c>
      <c r="F641" s="67">
        <f>IF(D641&lt;=374.5,(D641-'[2]Stages'!$C$73)*'[2]Stages'!$H$74+'[2]Stages'!$E$73,IF(D641&lt;=385.3,(D641-'[2]Stages'!$C$74)*'[2]Stages'!$H$75+'[2]Stages'!$E$74,IF(D641&lt;=391.8,(D641-'[2]Stages'!$C$75)*'[2]Stages'!$H$76+'[2]Stages'!$E$75,IF(D641&lt;=397.5,(D641-'[2]Stages'!$C$76)*'[2]Stages'!$H$77+'[2]Stages'!$E$76,IF(D641&lt;=407,(D641-'[2]Stages'!$C$77)*'[2]Stages'!$H$78+'[2]Stages'!$E$77,IF(D641&lt;=411.2,(D641-'[2]Stages'!$C$78)*'[2]Stages'!$H$79+'[2]Stages'!$E$78,IF(D641&lt;=416,(D641-'[2]Stages'!$C$79)*'[2]Stages'!$H$80+'[2]Stages'!$E$79)))))))</f>
        <v>362.04333333333335</v>
      </c>
      <c r="G641" s="119" t="s">
        <v>19</v>
      </c>
      <c r="H641" s="215" t="s">
        <v>794</v>
      </c>
      <c r="I641" s="215" t="s">
        <v>830</v>
      </c>
      <c r="J641" s="119"/>
      <c r="K641" s="119"/>
      <c r="L641" s="119"/>
      <c r="M641" s="216"/>
      <c r="N641" s="119"/>
      <c r="O641" s="119"/>
      <c r="P641" s="119"/>
      <c r="Q641" s="215" t="s">
        <v>238</v>
      </c>
      <c r="R641" s="215" t="s">
        <v>796</v>
      </c>
      <c r="S641" s="119"/>
      <c r="T641" s="119"/>
      <c r="U641" s="119"/>
      <c r="V641" s="119"/>
      <c r="W641" s="105" t="s">
        <v>477</v>
      </c>
      <c r="X641" s="119"/>
      <c r="Y641" s="119"/>
      <c r="Z641" s="119"/>
      <c r="AA641" s="221" t="s">
        <v>788</v>
      </c>
      <c r="AB641" s="18">
        <v>22.4</v>
      </c>
      <c r="AC641" s="222">
        <v>18.09</v>
      </c>
      <c r="AD641" s="223"/>
      <c r="AE641" s="222">
        <v>18.09</v>
      </c>
      <c r="AF641" s="222">
        <v>0.08</v>
      </c>
      <c r="AG641" s="222">
        <v>18.09</v>
      </c>
      <c r="AH641" s="146">
        <f t="shared" si="17"/>
        <v>18.290000000000003</v>
      </c>
      <c r="AI641" s="222">
        <v>29.7</v>
      </c>
      <c r="AJ641" s="223"/>
      <c r="AK641" s="119"/>
      <c r="AL641" s="119"/>
      <c r="AM641" s="119" t="s">
        <v>789</v>
      </c>
      <c r="AN641" s="119" t="s">
        <v>231</v>
      </c>
      <c r="AO641" s="119">
        <v>284</v>
      </c>
      <c r="AP641" s="119"/>
      <c r="AQ641" s="119">
        <v>599</v>
      </c>
      <c r="AR641" s="119">
        <v>609</v>
      </c>
      <c r="AS641" s="119">
        <v>2009</v>
      </c>
      <c r="AT641" s="119"/>
      <c r="AU641" s="119"/>
      <c r="AV641" s="119"/>
      <c r="AW641" s="119" t="s">
        <v>790</v>
      </c>
      <c r="AX641" s="119"/>
      <c r="AY641" s="119"/>
      <c r="AZ641" s="119"/>
      <c r="BA641" s="119"/>
      <c r="BB641" s="119"/>
      <c r="BC641" s="119"/>
      <c r="BD641" s="119"/>
      <c r="BE641" s="119"/>
      <c r="BF641" s="119"/>
      <c r="BG641" s="119"/>
      <c r="BH641" s="119"/>
      <c r="BI641" s="119"/>
      <c r="BJ641" s="119"/>
      <c r="BK641" s="211"/>
      <c r="BL641" s="212"/>
      <c r="BM641" s="212"/>
      <c r="BN641" s="212"/>
      <c r="BO641" s="212"/>
      <c r="BP641" s="119"/>
      <c r="BQ641" s="119"/>
    </row>
    <row r="642" spans="1:69" ht="12" customHeight="1">
      <c r="A642" s="215" t="s">
        <v>833</v>
      </c>
      <c r="B642" s="216">
        <v>361.74</v>
      </c>
      <c r="C642" s="119"/>
      <c r="D642" s="218">
        <v>362.89</v>
      </c>
      <c r="E642" s="219" t="s">
        <v>786</v>
      </c>
      <c r="F642" s="67">
        <f>IF(D642&lt;=374.5,(D642-'[2]Stages'!$C$73)*'[2]Stages'!$H$74+'[2]Stages'!$E$73,IF(D642&lt;=385.3,(D642-'[2]Stages'!$C$74)*'[2]Stages'!$H$75+'[2]Stages'!$E$74,IF(D642&lt;=391.8,(D642-'[2]Stages'!$C$75)*'[2]Stages'!$H$76+'[2]Stages'!$E$75,IF(D642&lt;=397.5,(D642-'[2]Stages'!$C$76)*'[2]Stages'!$H$77+'[2]Stages'!$E$76,IF(D642&lt;=407,(D642-'[2]Stages'!$C$77)*'[2]Stages'!$H$78+'[2]Stages'!$E$77,IF(D642&lt;=411.2,(D642-'[2]Stages'!$C$78)*'[2]Stages'!$H$79+'[2]Stages'!$E$78,IF(D642&lt;=416,(D642-'[2]Stages'!$C$79)*'[2]Stages'!$H$80+'[2]Stages'!$E$79)))))))</f>
        <v>362.1476470588235</v>
      </c>
      <c r="G642" s="119" t="s">
        <v>19</v>
      </c>
      <c r="H642" s="215" t="s">
        <v>794</v>
      </c>
      <c r="I642" s="215" t="s">
        <v>830</v>
      </c>
      <c r="J642" s="119"/>
      <c r="K642" s="119"/>
      <c r="L642" s="119"/>
      <c r="M642" s="216"/>
      <c r="N642" s="119"/>
      <c r="O642" s="119"/>
      <c r="P642" s="119"/>
      <c r="Q642" s="215" t="s">
        <v>238</v>
      </c>
      <c r="R642" s="215" t="s">
        <v>796</v>
      </c>
      <c r="S642" s="119"/>
      <c r="T642" s="119"/>
      <c r="U642" s="119"/>
      <c r="V642" s="119"/>
      <c r="W642" s="105" t="s">
        <v>477</v>
      </c>
      <c r="X642" s="119"/>
      <c r="Y642" s="119"/>
      <c r="Z642" s="119"/>
      <c r="AA642" s="221" t="s">
        <v>788</v>
      </c>
      <c r="AB642" s="18">
        <v>22.4</v>
      </c>
      <c r="AC642" s="222">
        <v>18.17</v>
      </c>
      <c r="AD642" s="223"/>
      <c r="AE642" s="222">
        <v>18.17</v>
      </c>
      <c r="AF642" s="222">
        <v>0.07</v>
      </c>
      <c r="AG642" s="222">
        <v>18.17</v>
      </c>
      <c r="AH642" s="146">
        <f t="shared" si="17"/>
        <v>18.370000000000005</v>
      </c>
      <c r="AI642" s="222">
        <v>29.3</v>
      </c>
      <c r="AJ642" s="223"/>
      <c r="AK642" s="119"/>
      <c r="AL642" s="119"/>
      <c r="AM642" s="119" t="s">
        <v>789</v>
      </c>
      <c r="AN642" s="119" t="s">
        <v>231</v>
      </c>
      <c r="AO642" s="119">
        <v>284</v>
      </c>
      <c r="AP642" s="119"/>
      <c r="AQ642" s="119">
        <v>599</v>
      </c>
      <c r="AR642" s="119">
        <v>609</v>
      </c>
      <c r="AS642" s="119">
        <v>2009</v>
      </c>
      <c r="AT642" s="119"/>
      <c r="AU642" s="119"/>
      <c r="AV642" s="119"/>
      <c r="AW642" s="119" t="s">
        <v>790</v>
      </c>
      <c r="AX642" s="119"/>
      <c r="AY642" s="119"/>
      <c r="AZ642" s="119"/>
      <c r="BA642" s="119"/>
      <c r="BB642" s="119"/>
      <c r="BC642" s="119"/>
      <c r="BD642" s="119"/>
      <c r="BE642" s="119"/>
      <c r="BF642" s="119"/>
      <c r="BG642" s="119"/>
      <c r="BH642" s="119"/>
      <c r="BI642" s="119"/>
      <c r="BJ642" s="119"/>
      <c r="BK642" s="211"/>
      <c r="BL642" s="212"/>
      <c r="BM642" s="212"/>
      <c r="BN642" s="212"/>
      <c r="BO642" s="212"/>
      <c r="BP642" s="119"/>
      <c r="BQ642" s="119"/>
    </row>
    <row r="643" spans="1:70" ht="12" customHeight="1">
      <c r="A643" s="202">
        <v>-4</v>
      </c>
      <c r="B643" s="203"/>
      <c r="C643" s="120"/>
      <c r="D643" s="204">
        <v>363</v>
      </c>
      <c r="E643" s="205" t="s">
        <v>276</v>
      </c>
      <c r="F643" s="67">
        <f>IF(D643&lt;=374.5,(D643-'[2]Stages'!$C$73)*'[2]Stages'!$H$74+'[2]Stages'!$E$73,IF(D643&lt;=385.3,(D643-'[2]Stages'!$C$74)*'[2]Stages'!$H$75+'[2]Stages'!$E$74,IF(D643&lt;=391.8,(D643-'[2]Stages'!$C$75)*'[2]Stages'!$H$76+'[2]Stages'!$E$75,IF(D643&lt;=397.5,(D643-'[2]Stages'!$C$76)*'[2]Stages'!$H$77+'[2]Stages'!$E$76,IF(D643&lt;=407,(D643-'[2]Stages'!$C$77)*'[2]Stages'!$H$78+'[2]Stages'!$E$77,IF(D643&lt;=411.2,(D643-'[2]Stages'!$C$78)*'[2]Stages'!$H$79+'[2]Stages'!$E$78,IF(D643&lt;=416,(D643-'[2]Stages'!$C$79)*'[2]Stages'!$H$80+'[2]Stages'!$E$79)))))))</f>
        <v>362.24326797385623</v>
      </c>
      <c r="G643" s="206" t="s">
        <v>19</v>
      </c>
      <c r="H643" s="206" t="s">
        <v>792</v>
      </c>
      <c r="I643" s="120"/>
      <c r="J643" s="120"/>
      <c r="K643" s="120"/>
      <c r="L643" s="120"/>
      <c r="M643" s="120"/>
      <c r="N643" s="120"/>
      <c r="O643" s="120"/>
      <c r="P643" s="120"/>
      <c r="Q643" s="120" t="s">
        <v>758</v>
      </c>
      <c r="R643" s="120" t="s">
        <v>759</v>
      </c>
      <c r="S643" s="120"/>
      <c r="T643" s="120"/>
      <c r="U643" s="120" t="s">
        <v>760</v>
      </c>
      <c r="V643" s="203"/>
      <c r="W643" s="120" t="s">
        <v>807</v>
      </c>
      <c r="X643" s="120"/>
      <c r="Y643" s="120"/>
      <c r="Z643" s="120"/>
      <c r="AA643" s="120"/>
      <c r="AB643" s="18">
        <v>22.4</v>
      </c>
      <c r="AC643" s="203">
        <v>18</v>
      </c>
      <c r="AD643" s="203"/>
      <c r="AE643" s="203">
        <v>18</v>
      </c>
      <c r="AF643" s="203"/>
      <c r="AG643" s="203">
        <v>18</v>
      </c>
      <c r="AH643" s="146">
        <f t="shared" si="17"/>
        <v>18.200000000000003</v>
      </c>
      <c r="AI643" s="189">
        <f>113.3-4.38*(AE643-(-1))</f>
        <v>30.08</v>
      </c>
      <c r="AJ643" s="189">
        <f>113.3-4.38*(AE643-1.5-(-1))</f>
        <v>36.650000000000006</v>
      </c>
      <c r="AK643" s="120"/>
      <c r="AL643" s="120"/>
      <c r="AM643" s="120" t="s">
        <v>762</v>
      </c>
      <c r="AN643" s="120" t="s">
        <v>243</v>
      </c>
      <c r="AO643" s="203">
        <v>240</v>
      </c>
      <c r="AP643" s="120"/>
      <c r="AQ643" s="203">
        <v>146</v>
      </c>
      <c r="AR643" s="203">
        <v>160</v>
      </c>
      <c r="AS643" s="203">
        <v>2006</v>
      </c>
      <c r="AT643" s="120"/>
      <c r="AU643" s="120"/>
      <c r="AV643" s="120"/>
      <c r="AW643" s="120" t="s">
        <v>763</v>
      </c>
      <c r="AX643" s="124">
        <v>372.06540133164964</v>
      </c>
      <c r="AY643" s="207">
        <v>17.7</v>
      </c>
      <c r="AZ643" s="196">
        <v>372</v>
      </c>
      <c r="BA643" s="121">
        <f>AVERAGE(AY637:AY653)</f>
        <v>18.03</v>
      </c>
      <c r="BB643" s="121">
        <f>STDEV(AY637:AY653)</f>
        <v>0.4666904755831215</v>
      </c>
      <c r="BC643" s="208">
        <f>COUNT(AY637:AY653)</f>
        <v>2</v>
      </c>
      <c r="BD643" s="108">
        <f>2*BB643/(BC643)^0.5</f>
        <v>0.6600000000000001</v>
      </c>
      <c r="BK643" s="211"/>
      <c r="BL643" s="212"/>
      <c r="BM643" s="212"/>
      <c r="BN643" s="212"/>
      <c r="BO643" s="212"/>
      <c r="BP643" s="119"/>
      <c r="BQ643" s="119"/>
      <c r="BR643" s="119"/>
    </row>
    <row r="644" spans="1:69" ht="12" customHeight="1">
      <c r="A644" s="215" t="s">
        <v>834</v>
      </c>
      <c r="B644" s="216">
        <v>361.94</v>
      </c>
      <c r="C644" s="119"/>
      <c r="D644" s="218">
        <v>363.09</v>
      </c>
      <c r="E644" s="219" t="s">
        <v>786</v>
      </c>
      <c r="F644" s="67">
        <f>IF(D644&lt;=374.5,(D644-'[2]Stages'!$C$73)*'[2]Stages'!$H$74+'[2]Stages'!$E$73,IF(D644&lt;=385.3,(D644-'[2]Stages'!$C$74)*'[2]Stages'!$H$75+'[2]Stages'!$E$74,IF(D644&lt;=391.8,(D644-'[2]Stages'!$C$75)*'[2]Stages'!$H$76+'[2]Stages'!$E$75,IF(D644&lt;=397.5,(D644-'[2]Stages'!$C$76)*'[2]Stages'!$H$77+'[2]Stages'!$E$76,IF(D644&lt;=407,(D644-'[2]Stages'!$C$77)*'[2]Stages'!$H$78+'[2]Stages'!$E$77,IF(D644&lt;=411.2,(D644-'[2]Stages'!$C$78)*'[2]Stages'!$H$79+'[2]Stages'!$E$78,IF(D644&lt;=416,(D644-'[2]Stages'!$C$79)*'[2]Stages'!$H$80+'[2]Stages'!$E$79)))))))</f>
        <v>362.32150326797387</v>
      </c>
      <c r="G644" s="119" t="s">
        <v>19</v>
      </c>
      <c r="H644" s="215" t="s">
        <v>794</v>
      </c>
      <c r="I644" s="215" t="s">
        <v>830</v>
      </c>
      <c r="J644" s="119"/>
      <c r="K644" s="119"/>
      <c r="L644" s="119"/>
      <c r="M644" s="216"/>
      <c r="N644" s="119"/>
      <c r="O644" s="119"/>
      <c r="P644" s="119"/>
      <c r="Q644" s="215" t="s">
        <v>238</v>
      </c>
      <c r="R644" s="215" t="s">
        <v>796</v>
      </c>
      <c r="S644" s="119"/>
      <c r="T644" s="119"/>
      <c r="U644" s="119"/>
      <c r="V644" s="119"/>
      <c r="W644" s="105" t="s">
        <v>477</v>
      </c>
      <c r="X644" s="119"/>
      <c r="Y644" s="119"/>
      <c r="Z644" s="119"/>
      <c r="AA644" s="221" t="s">
        <v>788</v>
      </c>
      <c r="AB644" s="18">
        <v>22.4</v>
      </c>
      <c r="AC644" s="222">
        <v>17.7</v>
      </c>
      <c r="AD644" s="223"/>
      <c r="AE644" s="222">
        <v>17.7</v>
      </c>
      <c r="AF644" s="222">
        <v>0.28</v>
      </c>
      <c r="AG644" s="222">
        <v>17.7</v>
      </c>
      <c r="AH644" s="146">
        <f t="shared" si="17"/>
        <v>17.900000000000002</v>
      </c>
      <c r="AI644" s="222">
        <v>31.4</v>
      </c>
      <c r="AJ644" s="223"/>
      <c r="AK644" s="119"/>
      <c r="AL644" s="119"/>
      <c r="AM644" s="119" t="s">
        <v>789</v>
      </c>
      <c r="AN644" s="119" t="s">
        <v>231</v>
      </c>
      <c r="AO644" s="119">
        <v>284</v>
      </c>
      <c r="AP644" s="119"/>
      <c r="AQ644" s="119">
        <v>599</v>
      </c>
      <c r="AR644" s="119">
        <v>609</v>
      </c>
      <c r="AS644" s="119">
        <v>2009</v>
      </c>
      <c r="AT644" s="119"/>
      <c r="AU644" s="119"/>
      <c r="AV644" s="119"/>
      <c r="AW644" s="119" t="s">
        <v>790</v>
      </c>
      <c r="AX644" s="119"/>
      <c r="AY644" s="119"/>
      <c r="AZ644" s="119"/>
      <c r="BA644" s="119"/>
      <c r="BB644" s="119"/>
      <c r="BC644" s="119"/>
      <c r="BD644" s="119"/>
      <c r="BE644" s="119"/>
      <c r="BF644" s="119"/>
      <c r="BG644" s="119"/>
      <c r="BH644" s="119"/>
      <c r="BI644" s="119"/>
      <c r="BJ644" s="119"/>
      <c r="BK644" s="211"/>
      <c r="BL644" s="212"/>
      <c r="BM644" s="212"/>
      <c r="BN644" s="212"/>
      <c r="BO644" s="212"/>
      <c r="BP644" s="119"/>
      <c r="BQ644" s="119"/>
    </row>
    <row r="645" spans="1:69" ht="12" customHeight="1">
      <c r="A645" s="215" t="s">
        <v>835</v>
      </c>
      <c r="B645" s="216">
        <v>362.47</v>
      </c>
      <c r="C645" s="119"/>
      <c r="D645" s="218">
        <v>363.61</v>
      </c>
      <c r="E645" s="219" t="s">
        <v>786</v>
      </c>
      <c r="F645" s="67">
        <f>IF(D645&lt;=374.5,(D645-'[2]Stages'!$C$73)*'[2]Stages'!$H$74+'[2]Stages'!$E$73,IF(D645&lt;=385.3,(D645-'[2]Stages'!$C$74)*'[2]Stages'!$H$75+'[2]Stages'!$E$74,IF(D645&lt;=391.8,(D645-'[2]Stages'!$C$75)*'[2]Stages'!$H$76+'[2]Stages'!$E$75,IF(D645&lt;=397.5,(D645-'[2]Stages'!$C$76)*'[2]Stages'!$H$77+'[2]Stages'!$E$76,IF(D645&lt;=407,(D645-'[2]Stages'!$C$77)*'[2]Stages'!$H$78+'[2]Stages'!$E$77,IF(D645&lt;=411.2,(D645-'[2]Stages'!$C$78)*'[2]Stages'!$H$79+'[2]Stages'!$E$78,IF(D645&lt;=416,(D645-'[2]Stages'!$C$79)*'[2]Stages'!$H$80+'[2]Stages'!$E$79)))))))</f>
        <v>362.77352941176474</v>
      </c>
      <c r="G645" s="119" t="s">
        <v>19</v>
      </c>
      <c r="H645" s="215" t="s">
        <v>794</v>
      </c>
      <c r="I645" s="215" t="s">
        <v>836</v>
      </c>
      <c r="J645" s="119"/>
      <c r="K645" s="119"/>
      <c r="L645" s="119"/>
      <c r="M645" s="216"/>
      <c r="N645" s="119"/>
      <c r="O645" s="119"/>
      <c r="P645" s="119"/>
      <c r="Q645" s="215" t="s">
        <v>238</v>
      </c>
      <c r="R645" s="215" t="s">
        <v>796</v>
      </c>
      <c r="S645" s="119"/>
      <c r="T645" s="119"/>
      <c r="U645" s="119"/>
      <c r="V645" s="119"/>
      <c r="W645" s="105" t="s">
        <v>477</v>
      </c>
      <c r="X645" s="119"/>
      <c r="Y645" s="119"/>
      <c r="Z645" s="119"/>
      <c r="AA645" s="221" t="s">
        <v>788</v>
      </c>
      <c r="AB645" s="18">
        <v>22.4</v>
      </c>
      <c r="AC645" s="222">
        <v>17.8</v>
      </c>
      <c r="AD645" s="223"/>
      <c r="AE645" s="222">
        <v>17.8</v>
      </c>
      <c r="AF645" s="222">
        <v>0.05</v>
      </c>
      <c r="AG645" s="222">
        <v>17.8</v>
      </c>
      <c r="AH645" s="146">
        <f t="shared" si="17"/>
        <v>18.000000000000004</v>
      </c>
      <c r="AI645" s="222">
        <v>31</v>
      </c>
      <c r="AJ645" s="223"/>
      <c r="AK645" s="119"/>
      <c r="AL645" s="119"/>
      <c r="AM645" s="119" t="s">
        <v>789</v>
      </c>
      <c r="AN645" s="119" t="s">
        <v>231</v>
      </c>
      <c r="AO645" s="119">
        <v>284</v>
      </c>
      <c r="AP645" s="119"/>
      <c r="AQ645" s="119">
        <v>599</v>
      </c>
      <c r="AR645" s="119">
        <v>609</v>
      </c>
      <c r="AS645" s="119">
        <v>2009</v>
      </c>
      <c r="AT645" s="119"/>
      <c r="AU645" s="119"/>
      <c r="AV645" s="119"/>
      <c r="AW645" s="119" t="s">
        <v>790</v>
      </c>
      <c r="AX645" s="119"/>
      <c r="AY645" s="119"/>
      <c r="AZ645" s="119"/>
      <c r="BA645" s="119"/>
      <c r="BB645" s="119"/>
      <c r="BC645" s="119"/>
      <c r="BD645" s="119"/>
      <c r="BE645" s="119"/>
      <c r="BF645" s="119"/>
      <c r="BG645" s="119"/>
      <c r="BH645" s="119"/>
      <c r="BI645" s="119"/>
      <c r="BJ645" s="119"/>
      <c r="BK645" s="211"/>
      <c r="BL645" s="212"/>
      <c r="BM645" s="212"/>
      <c r="BN645" s="212"/>
      <c r="BO645" s="212"/>
      <c r="BP645" s="119"/>
      <c r="BQ645" s="119"/>
    </row>
    <row r="646" spans="1:69" ht="12" customHeight="1">
      <c r="A646" s="215" t="s">
        <v>837</v>
      </c>
      <c r="B646" s="217">
        <v>362.49</v>
      </c>
      <c r="C646" s="119"/>
      <c r="D646" s="224">
        <v>363.63</v>
      </c>
      <c r="E646" s="219" t="s">
        <v>786</v>
      </c>
      <c r="F646" s="67">
        <f>IF(D646&lt;=374.5,(D646-'[2]Stages'!$C$73)*'[2]Stages'!$H$74+'[2]Stages'!$E$73,IF(D646&lt;=385.3,(D646-'[2]Stages'!$C$74)*'[2]Stages'!$H$75+'[2]Stages'!$E$74,IF(D646&lt;=391.8,(D646-'[2]Stages'!$C$75)*'[2]Stages'!$H$76+'[2]Stages'!$E$75,IF(D646&lt;=397.5,(D646-'[2]Stages'!$C$76)*'[2]Stages'!$H$77+'[2]Stages'!$E$76,IF(D646&lt;=407,(D646-'[2]Stages'!$C$77)*'[2]Stages'!$H$78+'[2]Stages'!$E$77,IF(D646&lt;=411.2,(D646-'[2]Stages'!$C$78)*'[2]Stages'!$H$79+'[2]Stages'!$E$78,IF(D646&lt;=416,(D646-'[2]Stages'!$C$79)*'[2]Stages'!$H$80+'[2]Stages'!$E$79)))))))</f>
        <v>362.7909150326797</v>
      </c>
      <c r="G646" s="119" t="s">
        <v>19</v>
      </c>
      <c r="H646" s="215" t="s">
        <v>794</v>
      </c>
      <c r="I646" s="215" t="s">
        <v>836</v>
      </c>
      <c r="J646" s="119"/>
      <c r="K646" s="119"/>
      <c r="L646" s="119"/>
      <c r="M646" s="217"/>
      <c r="N646" s="119"/>
      <c r="O646" s="119"/>
      <c r="P646" s="119"/>
      <c r="Q646" s="215" t="s">
        <v>238</v>
      </c>
      <c r="R646" s="227" t="s">
        <v>838</v>
      </c>
      <c r="S646" s="119"/>
      <c r="T646" s="119"/>
      <c r="U646" s="119"/>
      <c r="V646" s="119"/>
      <c r="W646" s="105" t="s">
        <v>477</v>
      </c>
      <c r="X646" s="119"/>
      <c r="Y646" s="119"/>
      <c r="Z646" s="119"/>
      <c r="AA646" s="221" t="s">
        <v>788</v>
      </c>
      <c r="AB646" s="18">
        <v>22.4</v>
      </c>
      <c r="AC646" s="225">
        <v>19.79</v>
      </c>
      <c r="AD646" s="223"/>
      <c r="AE646" s="225">
        <v>19.79</v>
      </c>
      <c r="AF646" s="225">
        <v>0.21</v>
      </c>
      <c r="AG646" s="225">
        <v>19.79</v>
      </c>
      <c r="AH646" s="146">
        <f t="shared" si="17"/>
        <v>19.990000000000002</v>
      </c>
      <c r="AI646" s="225">
        <v>22.2</v>
      </c>
      <c r="AJ646" s="223"/>
      <c r="AK646" s="119"/>
      <c r="AL646" s="119"/>
      <c r="AM646" s="119" t="s">
        <v>789</v>
      </c>
      <c r="AN646" s="119" t="s">
        <v>231</v>
      </c>
      <c r="AO646" s="119">
        <v>284</v>
      </c>
      <c r="AP646" s="119"/>
      <c r="AQ646" s="119">
        <v>599</v>
      </c>
      <c r="AR646" s="119">
        <v>609</v>
      </c>
      <c r="AS646" s="119">
        <v>2009</v>
      </c>
      <c r="AT646" s="119"/>
      <c r="AU646" s="119"/>
      <c r="AV646" s="119"/>
      <c r="AW646" s="119" t="s">
        <v>790</v>
      </c>
      <c r="AX646" s="119"/>
      <c r="AY646" s="119"/>
      <c r="AZ646" s="119"/>
      <c r="BA646" s="119"/>
      <c r="BB646" s="119"/>
      <c r="BC646" s="119"/>
      <c r="BD646" s="119"/>
      <c r="BE646" s="119"/>
      <c r="BF646" s="119"/>
      <c r="BG646" s="119"/>
      <c r="BH646" s="119"/>
      <c r="BI646" s="119"/>
      <c r="BJ646" s="119"/>
      <c r="BK646" s="211"/>
      <c r="BL646" s="212"/>
      <c r="BM646" s="212"/>
      <c r="BN646" s="212"/>
      <c r="BO646" s="212"/>
      <c r="BP646" s="119"/>
      <c r="BQ646" s="119"/>
    </row>
    <row r="647" spans="1:69" ht="12" customHeight="1">
      <c r="A647" s="215" t="s">
        <v>839</v>
      </c>
      <c r="B647" s="217">
        <v>362.6</v>
      </c>
      <c r="C647" s="119"/>
      <c r="D647" s="224">
        <v>363.74</v>
      </c>
      <c r="E647" s="219" t="s">
        <v>786</v>
      </c>
      <c r="F647" s="67">
        <f>IF(D647&lt;=374.5,(D647-'[2]Stages'!$C$73)*'[2]Stages'!$H$74+'[2]Stages'!$E$73,IF(D647&lt;=385.3,(D647-'[2]Stages'!$C$74)*'[2]Stages'!$H$75+'[2]Stages'!$E$74,IF(D647&lt;=391.8,(D647-'[2]Stages'!$C$75)*'[2]Stages'!$H$76+'[2]Stages'!$E$75,IF(D647&lt;=397.5,(D647-'[2]Stages'!$C$76)*'[2]Stages'!$H$77+'[2]Stages'!$E$76,IF(D647&lt;=407,(D647-'[2]Stages'!$C$77)*'[2]Stages'!$H$78+'[2]Stages'!$E$77,IF(D647&lt;=411.2,(D647-'[2]Stages'!$C$78)*'[2]Stages'!$H$79+'[2]Stages'!$E$78,IF(D647&lt;=416,(D647-'[2]Stages'!$C$79)*'[2]Stages'!$H$80+'[2]Stages'!$E$79)))))))</f>
        <v>362.88653594771245</v>
      </c>
      <c r="G647" s="119" t="s">
        <v>19</v>
      </c>
      <c r="H647" s="215" t="s">
        <v>794</v>
      </c>
      <c r="I647" s="215"/>
      <c r="J647" s="119"/>
      <c r="K647" s="119"/>
      <c r="L647" s="119"/>
      <c r="M647" s="217"/>
      <c r="N647" s="119"/>
      <c r="O647" s="119"/>
      <c r="P647" s="119"/>
      <c r="Q647" s="215" t="s">
        <v>207</v>
      </c>
      <c r="R647" s="215" t="s">
        <v>774</v>
      </c>
      <c r="S647" s="119"/>
      <c r="T647" s="119"/>
      <c r="U647" s="119"/>
      <c r="V647" s="119"/>
      <c r="W647" s="105" t="s">
        <v>477</v>
      </c>
      <c r="X647" s="119"/>
      <c r="Y647" s="119"/>
      <c r="Z647" s="119"/>
      <c r="AA647" s="221" t="s">
        <v>788</v>
      </c>
      <c r="AB647" s="18">
        <v>22.4</v>
      </c>
      <c r="AC647" s="225">
        <v>19.61</v>
      </c>
      <c r="AD647" s="223"/>
      <c r="AE647" s="225">
        <v>19.61</v>
      </c>
      <c r="AF647" s="225">
        <v>0.13</v>
      </c>
      <c r="AG647" s="225">
        <v>19.61</v>
      </c>
      <c r="AH647" s="146">
        <f t="shared" si="17"/>
        <v>19.810000000000002</v>
      </c>
      <c r="AI647" s="225">
        <v>23</v>
      </c>
      <c r="AJ647" s="223"/>
      <c r="AK647" s="119"/>
      <c r="AL647" s="119"/>
      <c r="AM647" s="119" t="s">
        <v>789</v>
      </c>
      <c r="AN647" s="119" t="s">
        <v>231</v>
      </c>
      <c r="AO647" s="119">
        <v>284</v>
      </c>
      <c r="AP647" s="119"/>
      <c r="AQ647" s="119">
        <v>599</v>
      </c>
      <c r="AR647" s="119">
        <v>609</v>
      </c>
      <c r="AS647" s="119">
        <v>2009</v>
      </c>
      <c r="AT647" s="119"/>
      <c r="AU647" s="119"/>
      <c r="AV647" s="119"/>
      <c r="AW647" s="119" t="s">
        <v>790</v>
      </c>
      <c r="AX647" s="119"/>
      <c r="AY647" s="119"/>
      <c r="AZ647" s="119"/>
      <c r="BA647" s="119"/>
      <c r="BB647" s="119"/>
      <c r="BC647" s="119"/>
      <c r="BD647" s="119"/>
      <c r="BE647" s="119"/>
      <c r="BF647" s="119"/>
      <c r="BG647" s="119"/>
      <c r="BH647" s="119"/>
      <c r="BI647" s="119"/>
      <c r="BJ647" s="119"/>
      <c r="BK647" s="211"/>
      <c r="BL647" s="212"/>
      <c r="BM647" s="212"/>
      <c r="BN647" s="212"/>
      <c r="BO647" s="212"/>
      <c r="BP647" s="119"/>
      <c r="BQ647" s="119"/>
    </row>
    <row r="648" spans="1:69" ht="12" customHeight="1">
      <c r="A648" s="215" t="s">
        <v>840</v>
      </c>
      <c r="B648" s="216">
        <v>362.67</v>
      </c>
      <c r="C648" s="119"/>
      <c r="D648" s="218">
        <v>363.81</v>
      </c>
      <c r="E648" s="219" t="s">
        <v>786</v>
      </c>
      <c r="F648" s="67">
        <f>IF(D648&lt;=374.5,(D648-'[2]Stages'!$C$73)*'[2]Stages'!$H$74+'[2]Stages'!$E$73,IF(D648&lt;=385.3,(D648-'[2]Stages'!$C$74)*'[2]Stages'!$H$75+'[2]Stages'!$E$74,IF(D648&lt;=391.8,(D648-'[2]Stages'!$C$75)*'[2]Stages'!$H$76+'[2]Stages'!$E$75,IF(D648&lt;=397.5,(D648-'[2]Stages'!$C$76)*'[2]Stages'!$H$77+'[2]Stages'!$E$76,IF(D648&lt;=407,(D648-'[2]Stages'!$C$77)*'[2]Stages'!$H$78+'[2]Stages'!$E$77,IF(D648&lt;=411.2,(D648-'[2]Stages'!$C$78)*'[2]Stages'!$H$79+'[2]Stages'!$E$78,IF(D648&lt;=416,(D648-'[2]Stages'!$C$79)*'[2]Stages'!$H$80+'[2]Stages'!$E$79)))))))</f>
        <v>362.94738562091504</v>
      </c>
      <c r="G648" s="119" t="s">
        <v>19</v>
      </c>
      <c r="H648" s="215" t="s">
        <v>794</v>
      </c>
      <c r="I648" s="215" t="s">
        <v>841</v>
      </c>
      <c r="J648" s="119"/>
      <c r="K648" s="119"/>
      <c r="L648" s="119"/>
      <c r="M648" s="216"/>
      <c r="N648" s="119"/>
      <c r="O648" s="119"/>
      <c r="P648" s="119"/>
      <c r="Q648" s="215" t="s">
        <v>238</v>
      </c>
      <c r="R648" s="215" t="s">
        <v>796</v>
      </c>
      <c r="S648" s="119"/>
      <c r="T648" s="119"/>
      <c r="U648" s="119"/>
      <c r="V648" s="119"/>
      <c r="W648" s="105" t="s">
        <v>477</v>
      </c>
      <c r="X648" s="119"/>
      <c r="Y648" s="119"/>
      <c r="Z648" s="119"/>
      <c r="AA648" s="221" t="s">
        <v>788</v>
      </c>
      <c r="AB648" s="18">
        <v>22.4</v>
      </c>
      <c r="AC648" s="222">
        <v>18.06</v>
      </c>
      <c r="AD648" s="223"/>
      <c r="AE648" s="222">
        <v>18.06</v>
      </c>
      <c r="AF648" s="222">
        <v>0.04</v>
      </c>
      <c r="AG648" s="222">
        <v>18.06</v>
      </c>
      <c r="AH648" s="146">
        <f t="shared" si="17"/>
        <v>18.26</v>
      </c>
      <c r="AI648" s="222">
        <v>29.8</v>
      </c>
      <c r="AJ648" s="223"/>
      <c r="AK648" s="119"/>
      <c r="AL648" s="119"/>
      <c r="AM648" s="119" t="s">
        <v>789</v>
      </c>
      <c r="AN648" s="119" t="s">
        <v>231</v>
      </c>
      <c r="AO648" s="119">
        <v>284</v>
      </c>
      <c r="AP648" s="119"/>
      <c r="AQ648" s="119">
        <v>599</v>
      </c>
      <c r="AR648" s="119">
        <v>609</v>
      </c>
      <c r="AS648" s="119">
        <v>2009</v>
      </c>
      <c r="AT648" s="119"/>
      <c r="AU648" s="119"/>
      <c r="AV648" s="119"/>
      <c r="AW648" s="119" t="s">
        <v>790</v>
      </c>
      <c r="AX648" s="119"/>
      <c r="AY648" s="119"/>
      <c r="AZ648" s="119"/>
      <c r="BA648" s="119"/>
      <c r="BB648" s="119"/>
      <c r="BC648" s="119"/>
      <c r="BD648" s="119"/>
      <c r="BE648" s="119"/>
      <c r="BF648" s="119"/>
      <c r="BG648" s="119"/>
      <c r="BH648" s="119"/>
      <c r="BI648" s="119"/>
      <c r="BJ648" s="119"/>
      <c r="BK648" s="211"/>
      <c r="BL648" s="212"/>
      <c r="BM648" s="212"/>
      <c r="BN648" s="212"/>
      <c r="BO648" s="212"/>
      <c r="BP648" s="119"/>
      <c r="BQ648" s="119"/>
    </row>
    <row r="649" spans="1:69" ht="12" customHeight="1">
      <c r="A649" s="215" t="s">
        <v>842</v>
      </c>
      <c r="B649" s="216">
        <v>362.85</v>
      </c>
      <c r="C649" s="119"/>
      <c r="D649" s="218">
        <v>363.99</v>
      </c>
      <c r="E649" s="219" t="s">
        <v>786</v>
      </c>
      <c r="F649" s="67">
        <f>IF(D649&lt;=374.5,(D649-'[2]Stages'!$C$73)*'[2]Stages'!$H$74+'[2]Stages'!$E$73,IF(D649&lt;=385.3,(D649-'[2]Stages'!$C$74)*'[2]Stages'!$H$75+'[2]Stages'!$E$74,IF(D649&lt;=391.8,(D649-'[2]Stages'!$C$75)*'[2]Stages'!$H$76+'[2]Stages'!$E$75,IF(D649&lt;=397.5,(D649-'[2]Stages'!$C$76)*'[2]Stages'!$H$77+'[2]Stages'!$E$76,IF(D649&lt;=407,(D649-'[2]Stages'!$C$77)*'[2]Stages'!$H$78+'[2]Stages'!$E$77,IF(D649&lt;=411.2,(D649-'[2]Stages'!$C$78)*'[2]Stages'!$H$79+'[2]Stages'!$E$78,IF(D649&lt;=416,(D649-'[2]Stages'!$C$79)*'[2]Stages'!$H$80+'[2]Stages'!$E$79)))))))</f>
        <v>363.10385620915036</v>
      </c>
      <c r="G649" s="119" t="s">
        <v>19</v>
      </c>
      <c r="H649" s="215" t="s">
        <v>794</v>
      </c>
      <c r="I649" s="215" t="s">
        <v>841</v>
      </c>
      <c r="J649" s="119"/>
      <c r="K649" s="119"/>
      <c r="L649" s="119"/>
      <c r="M649" s="216"/>
      <c r="N649" s="119"/>
      <c r="O649" s="119"/>
      <c r="P649" s="119"/>
      <c r="Q649" s="215" t="s">
        <v>238</v>
      </c>
      <c r="R649" s="215" t="s">
        <v>796</v>
      </c>
      <c r="S649" s="119"/>
      <c r="T649" s="119"/>
      <c r="U649" s="119"/>
      <c r="V649" s="119"/>
      <c r="W649" s="105" t="s">
        <v>477</v>
      </c>
      <c r="X649" s="119"/>
      <c r="Y649" s="119"/>
      <c r="Z649" s="119"/>
      <c r="AA649" s="221" t="s">
        <v>788</v>
      </c>
      <c r="AB649" s="18">
        <v>22.4</v>
      </c>
      <c r="AC649" s="222">
        <v>18.08</v>
      </c>
      <c r="AD649" s="223"/>
      <c r="AE649" s="222">
        <v>18.08</v>
      </c>
      <c r="AF649" s="222">
        <v>0.29</v>
      </c>
      <c r="AG649" s="222">
        <v>18.08</v>
      </c>
      <c r="AH649" s="146">
        <f t="shared" si="17"/>
        <v>18.28</v>
      </c>
      <c r="AI649" s="222">
        <v>29.7</v>
      </c>
      <c r="AJ649" s="223"/>
      <c r="AK649" s="119"/>
      <c r="AL649" s="119"/>
      <c r="AM649" s="119" t="s">
        <v>789</v>
      </c>
      <c r="AN649" s="119" t="s">
        <v>231</v>
      </c>
      <c r="AO649" s="119">
        <v>284</v>
      </c>
      <c r="AP649" s="119"/>
      <c r="AQ649" s="119">
        <v>599</v>
      </c>
      <c r="AR649" s="119">
        <v>609</v>
      </c>
      <c r="AS649" s="119">
        <v>2009</v>
      </c>
      <c r="AT649" s="119"/>
      <c r="AU649" s="119"/>
      <c r="AV649" s="119"/>
      <c r="AW649" s="119" t="s">
        <v>790</v>
      </c>
      <c r="AX649" s="119"/>
      <c r="AY649" s="119"/>
      <c r="AZ649" s="119"/>
      <c r="BA649" s="119"/>
      <c r="BB649" s="119"/>
      <c r="BC649" s="119"/>
      <c r="BD649" s="119"/>
      <c r="BE649" s="119"/>
      <c r="BF649" s="119"/>
      <c r="BG649" s="119"/>
      <c r="BH649" s="119"/>
      <c r="BI649" s="119"/>
      <c r="BJ649" s="119"/>
      <c r="BK649" s="211"/>
      <c r="BL649" s="212"/>
      <c r="BM649" s="212"/>
      <c r="BN649" s="212"/>
      <c r="BO649" s="212"/>
      <c r="BP649" s="119"/>
      <c r="BQ649" s="119"/>
    </row>
    <row r="650" spans="1:69" ht="12" customHeight="1">
      <c r="A650" s="215" t="s">
        <v>843</v>
      </c>
      <c r="B650" s="216">
        <v>363.06</v>
      </c>
      <c r="C650" s="119"/>
      <c r="D650" s="218">
        <v>364.19</v>
      </c>
      <c r="E650" s="219" t="s">
        <v>786</v>
      </c>
      <c r="F650" s="67">
        <f>IF(D650&lt;=374.5,(D650-'[2]Stages'!$C$73)*'[2]Stages'!$H$74+'[2]Stages'!$E$73,IF(D650&lt;=385.3,(D650-'[2]Stages'!$C$74)*'[2]Stages'!$H$75+'[2]Stages'!$E$74,IF(D650&lt;=391.8,(D650-'[2]Stages'!$C$75)*'[2]Stages'!$H$76+'[2]Stages'!$E$75,IF(D650&lt;=397.5,(D650-'[2]Stages'!$C$76)*'[2]Stages'!$H$77+'[2]Stages'!$E$76,IF(D650&lt;=407,(D650-'[2]Stages'!$C$77)*'[2]Stages'!$H$78+'[2]Stages'!$E$77,IF(D650&lt;=411.2,(D650-'[2]Stages'!$C$78)*'[2]Stages'!$H$79+'[2]Stages'!$E$78,IF(D650&lt;=416,(D650-'[2]Stages'!$C$79)*'[2]Stages'!$H$80+'[2]Stages'!$E$79)))))))</f>
        <v>363.27771241830067</v>
      </c>
      <c r="G650" s="119" t="s">
        <v>19</v>
      </c>
      <c r="H650" s="215" t="s">
        <v>794</v>
      </c>
      <c r="I650" s="215" t="s">
        <v>841</v>
      </c>
      <c r="J650" s="119"/>
      <c r="K650" s="119"/>
      <c r="L650" s="119"/>
      <c r="M650" s="216"/>
      <c r="N650" s="119"/>
      <c r="O650" s="119"/>
      <c r="P650" s="119"/>
      <c r="Q650" s="215" t="s">
        <v>238</v>
      </c>
      <c r="R650" s="215" t="s">
        <v>796</v>
      </c>
      <c r="S650" s="119"/>
      <c r="T650" s="119"/>
      <c r="U650" s="119"/>
      <c r="V650" s="119"/>
      <c r="W650" s="105" t="s">
        <v>477</v>
      </c>
      <c r="X650" s="119"/>
      <c r="Y650" s="119"/>
      <c r="Z650" s="119"/>
      <c r="AA650" s="221" t="s">
        <v>788</v>
      </c>
      <c r="AB650" s="18">
        <v>22.4</v>
      </c>
      <c r="AC650" s="222">
        <v>18.2</v>
      </c>
      <c r="AD650" s="223"/>
      <c r="AE650" s="222">
        <v>18.2</v>
      </c>
      <c r="AF650" s="222">
        <v>0.22</v>
      </c>
      <c r="AG650" s="222">
        <v>18.2</v>
      </c>
      <c r="AH650" s="146">
        <f t="shared" si="17"/>
        <v>18.400000000000002</v>
      </c>
      <c r="AI650" s="222">
        <v>29.2</v>
      </c>
      <c r="AJ650" s="223"/>
      <c r="AK650" s="119"/>
      <c r="AL650" s="119"/>
      <c r="AM650" s="119" t="s">
        <v>789</v>
      </c>
      <c r="AN650" s="119" t="s">
        <v>231</v>
      </c>
      <c r="AO650" s="119">
        <v>284</v>
      </c>
      <c r="AP650" s="119"/>
      <c r="AQ650" s="119">
        <v>599</v>
      </c>
      <c r="AR650" s="119">
        <v>609</v>
      </c>
      <c r="AS650" s="119">
        <v>2009</v>
      </c>
      <c r="AT650" s="119"/>
      <c r="AU650" s="119"/>
      <c r="AV650" s="119"/>
      <c r="AW650" s="119" t="s">
        <v>790</v>
      </c>
      <c r="AX650" s="119"/>
      <c r="AY650" s="119"/>
      <c r="AZ650" s="119"/>
      <c r="BA650" s="119"/>
      <c r="BB650" s="119"/>
      <c r="BC650" s="119"/>
      <c r="BD650" s="119"/>
      <c r="BE650" s="119"/>
      <c r="BF650" s="119"/>
      <c r="BG650" s="119"/>
      <c r="BH650" s="119"/>
      <c r="BI650" s="119"/>
      <c r="BJ650" s="119"/>
      <c r="BK650" s="211"/>
      <c r="BL650" s="212"/>
      <c r="BM650" s="212"/>
      <c r="BN650" s="212"/>
      <c r="BO650" s="212"/>
      <c r="BP650" s="119"/>
      <c r="BQ650" s="119"/>
    </row>
    <row r="651" spans="1:69" ht="12" customHeight="1">
      <c r="A651" s="215" t="s">
        <v>844</v>
      </c>
      <c r="B651" s="217">
        <v>363.18</v>
      </c>
      <c r="C651" s="119"/>
      <c r="D651" s="224">
        <v>364.31</v>
      </c>
      <c r="E651" s="219" t="s">
        <v>786</v>
      </c>
      <c r="F651" s="67">
        <f>IF(D651&lt;=374.5,(D651-'[2]Stages'!$C$73)*'[2]Stages'!$H$74+'[2]Stages'!$E$73,IF(D651&lt;=385.3,(D651-'[2]Stages'!$C$74)*'[2]Stages'!$H$75+'[2]Stages'!$E$74,IF(D651&lt;=391.8,(D651-'[2]Stages'!$C$75)*'[2]Stages'!$H$76+'[2]Stages'!$E$75,IF(D651&lt;=397.5,(D651-'[2]Stages'!$C$76)*'[2]Stages'!$H$77+'[2]Stages'!$E$76,IF(D651&lt;=407,(D651-'[2]Stages'!$C$77)*'[2]Stages'!$H$78+'[2]Stages'!$E$77,IF(D651&lt;=411.2,(D651-'[2]Stages'!$C$78)*'[2]Stages'!$H$79+'[2]Stages'!$E$78,IF(D651&lt;=416,(D651-'[2]Stages'!$C$79)*'[2]Stages'!$H$80+'[2]Stages'!$E$79)))))))</f>
        <v>363.3820261437909</v>
      </c>
      <c r="G651" s="119" t="s">
        <v>19</v>
      </c>
      <c r="H651" s="215" t="s">
        <v>794</v>
      </c>
      <c r="I651" s="215"/>
      <c r="J651" s="119"/>
      <c r="K651" s="119"/>
      <c r="L651" s="119"/>
      <c r="M651" s="217"/>
      <c r="N651" s="119"/>
      <c r="O651" s="119"/>
      <c r="P651" s="119"/>
      <c r="Q651" s="215" t="s">
        <v>207</v>
      </c>
      <c r="R651" s="215" t="s">
        <v>774</v>
      </c>
      <c r="S651" s="119"/>
      <c r="T651" s="119"/>
      <c r="U651" s="119"/>
      <c r="V651" s="119"/>
      <c r="W651" s="105" t="s">
        <v>477</v>
      </c>
      <c r="X651" s="119"/>
      <c r="Y651" s="119"/>
      <c r="Z651" s="119"/>
      <c r="AA651" s="221" t="s">
        <v>788</v>
      </c>
      <c r="AB651" s="18">
        <v>22.4</v>
      </c>
      <c r="AC651" s="225">
        <v>20.28</v>
      </c>
      <c r="AD651" s="223"/>
      <c r="AE651" s="225">
        <v>20.28</v>
      </c>
      <c r="AF651" s="225">
        <v>0.05</v>
      </c>
      <c r="AG651" s="225">
        <v>20.28</v>
      </c>
      <c r="AH651" s="146">
        <f t="shared" si="17"/>
        <v>20.480000000000004</v>
      </c>
      <c r="AI651" s="225">
        <v>20.1</v>
      </c>
      <c r="AJ651" s="223"/>
      <c r="AK651" s="119"/>
      <c r="AL651" s="119"/>
      <c r="AM651" s="119" t="s">
        <v>789</v>
      </c>
      <c r="AN651" s="119" t="s">
        <v>231</v>
      </c>
      <c r="AO651" s="119">
        <v>284</v>
      </c>
      <c r="AP651" s="119"/>
      <c r="AQ651" s="119">
        <v>599</v>
      </c>
      <c r="AR651" s="119">
        <v>609</v>
      </c>
      <c r="AS651" s="119">
        <v>2009</v>
      </c>
      <c r="AT651" s="119"/>
      <c r="AU651" s="119"/>
      <c r="AV651" s="119"/>
      <c r="AW651" s="119" t="s">
        <v>790</v>
      </c>
      <c r="AX651" s="119"/>
      <c r="AY651" s="119"/>
      <c r="AZ651" s="119"/>
      <c r="BA651" s="119"/>
      <c r="BB651" s="119"/>
      <c r="BC651" s="119"/>
      <c r="BD651" s="119"/>
      <c r="BE651" s="119"/>
      <c r="BF651" s="119"/>
      <c r="BG651" s="119"/>
      <c r="BH651" s="119"/>
      <c r="BI651" s="119"/>
      <c r="BJ651" s="119"/>
      <c r="BK651" s="211"/>
      <c r="BL651" s="212"/>
      <c r="BM651" s="212"/>
      <c r="BN651" s="212"/>
      <c r="BO651" s="212"/>
      <c r="BP651" s="119"/>
      <c r="BQ651" s="119"/>
    </row>
    <row r="652" spans="1:69" ht="12" customHeight="1">
      <c r="A652" s="215" t="s">
        <v>845</v>
      </c>
      <c r="B652" s="216">
        <v>363.24</v>
      </c>
      <c r="C652" s="119"/>
      <c r="D652" s="218">
        <v>364.37</v>
      </c>
      <c r="E652" s="219" t="s">
        <v>786</v>
      </c>
      <c r="F652" s="67">
        <f>IF(D652&lt;=374.5,(D652-'[2]Stages'!$C$73)*'[2]Stages'!$H$74+'[2]Stages'!$E$73,IF(D652&lt;=385.3,(D652-'[2]Stages'!$C$74)*'[2]Stages'!$H$75+'[2]Stages'!$E$74,IF(D652&lt;=391.8,(D652-'[2]Stages'!$C$75)*'[2]Stages'!$H$76+'[2]Stages'!$E$75,IF(D652&lt;=397.5,(D652-'[2]Stages'!$C$76)*'[2]Stages'!$H$77+'[2]Stages'!$E$76,IF(D652&lt;=407,(D652-'[2]Stages'!$C$77)*'[2]Stages'!$H$78+'[2]Stages'!$E$77,IF(D652&lt;=411.2,(D652-'[2]Stages'!$C$78)*'[2]Stages'!$H$79+'[2]Stages'!$E$78,IF(D652&lt;=416,(D652-'[2]Stages'!$C$79)*'[2]Stages'!$H$80+'[2]Stages'!$E$79)))))))</f>
        <v>363.43418300653593</v>
      </c>
      <c r="G652" s="119" t="s">
        <v>19</v>
      </c>
      <c r="H652" s="215" t="s">
        <v>794</v>
      </c>
      <c r="I652" s="215" t="s">
        <v>841</v>
      </c>
      <c r="J652" s="119"/>
      <c r="K652" s="119"/>
      <c r="L652" s="119"/>
      <c r="M652" s="216"/>
      <c r="N652" s="119"/>
      <c r="O652" s="119"/>
      <c r="P652" s="119"/>
      <c r="Q652" s="215" t="s">
        <v>238</v>
      </c>
      <c r="R652" s="215" t="s">
        <v>796</v>
      </c>
      <c r="S652" s="119"/>
      <c r="T652" s="119"/>
      <c r="U652" s="119"/>
      <c r="V652" s="119"/>
      <c r="W652" s="105" t="s">
        <v>477</v>
      </c>
      <c r="X652" s="119"/>
      <c r="Y652" s="119"/>
      <c r="Z652" s="119"/>
      <c r="AA652" s="226">
        <v>6</v>
      </c>
      <c r="AB652" s="18">
        <v>22.4</v>
      </c>
      <c r="AC652" s="222">
        <v>18.09</v>
      </c>
      <c r="AD652" s="223"/>
      <c r="AE652" s="222">
        <v>18.09</v>
      </c>
      <c r="AF652" s="222">
        <v>0.32</v>
      </c>
      <c r="AG652" s="222">
        <v>18.09</v>
      </c>
      <c r="AH652" s="146">
        <f t="shared" si="17"/>
        <v>18.290000000000003</v>
      </c>
      <c r="AI652" s="222">
        <v>29.7</v>
      </c>
      <c r="AJ652" s="223"/>
      <c r="AK652" s="119"/>
      <c r="AL652" s="119"/>
      <c r="AM652" s="119" t="s">
        <v>789</v>
      </c>
      <c r="AN652" s="119" t="s">
        <v>231</v>
      </c>
      <c r="AO652" s="119">
        <v>284</v>
      </c>
      <c r="AP652" s="119"/>
      <c r="AQ652" s="119">
        <v>599</v>
      </c>
      <c r="AR652" s="119">
        <v>609</v>
      </c>
      <c r="AS652" s="119">
        <v>2009</v>
      </c>
      <c r="AT652" s="119"/>
      <c r="AU652" s="119"/>
      <c r="AV652" s="119"/>
      <c r="AW652" s="119" t="s">
        <v>790</v>
      </c>
      <c r="AX652" s="119"/>
      <c r="AY652" s="119"/>
      <c r="AZ652" s="119"/>
      <c r="BA652" s="119"/>
      <c r="BB652" s="119"/>
      <c r="BC652" s="119"/>
      <c r="BD652" s="119"/>
      <c r="BE652" s="119"/>
      <c r="BF652" s="119"/>
      <c r="BG652" s="119"/>
      <c r="BH652" s="119"/>
      <c r="BI652" s="119"/>
      <c r="BJ652" s="119"/>
      <c r="BK652" s="211"/>
      <c r="BL652" s="212"/>
      <c r="BM652" s="212"/>
      <c r="BN652" s="212"/>
      <c r="BO652" s="212"/>
      <c r="BP652" s="119"/>
      <c r="BQ652" s="119"/>
    </row>
    <row r="653" spans="1:69" ht="12" customHeight="1">
      <c r="A653" s="215" t="s">
        <v>846</v>
      </c>
      <c r="B653" s="216">
        <v>363.49</v>
      </c>
      <c r="C653" s="119"/>
      <c r="D653" s="218">
        <v>364.62</v>
      </c>
      <c r="E653" s="219" t="s">
        <v>786</v>
      </c>
      <c r="F653" s="67">
        <f>IF(D653&lt;=374.5,(D653-'[2]Stages'!$C$73)*'[2]Stages'!$H$74+'[2]Stages'!$E$73,IF(D653&lt;=385.3,(D653-'[2]Stages'!$C$74)*'[2]Stages'!$H$75+'[2]Stages'!$E$74,IF(D653&lt;=391.8,(D653-'[2]Stages'!$C$75)*'[2]Stages'!$H$76+'[2]Stages'!$E$75,IF(D653&lt;=397.5,(D653-'[2]Stages'!$C$76)*'[2]Stages'!$H$77+'[2]Stages'!$E$76,IF(D653&lt;=407,(D653-'[2]Stages'!$C$77)*'[2]Stages'!$H$78+'[2]Stages'!$E$77,IF(D653&lt;=411.2,(D653-'[2]Stages'!$C$78)*'[2]Stages'!$H$79+'[2]Stages'!$E$78,IF(D653&lt;=416,(D653-'[2]Stages'!$C$79)*'[2]Stages'!$H$80+'[2]Stages'!$E$79)))))))</f>
        <v>363.65150326797385</v>
      </c>
      <c r="G653" s="119" t="s">
        <v>19</v>
      </c>
      <c r="H653" s="215" t="s">
        <v>794</v>
      </c>
      <c r="I653" s="215" t="s">
        <v>847</v>
      </c>
      <c r="J653" s="119"/>
      <c r="K653" s="119"/>
      <c r="L653" s="119"/>
      <c r="M653" s="216"/>
      <c r="N653" s="119"/>
      <c r="O653" s="119"/>
      <c r="P653" s="119"/>
      <c r="Q653" s="215" t="s">
        <v>238</v>
      </c>
      <c r="R653" s="215" t="s">
        <v>796</v>
      </c>
      <c r="S653" s="119"/>
      <c r="T653" s="119"/>
      <c r="U653" s="119"/>
      <c r="V653" s="119"/>
      <c r="W653" s="105" t="s">
        <v>477</v>
      </c>
      <c r="X653" s="119"/>
      <c r="Y653" s="119"/>
      <c r="Z653" s="119"/>
      <c r="AA653" s="221" t="s">
        <v>788</v>
      </c>
      <c r="AB653" s="18">
        <v>22.4</v>
      </c>
      <c r="AC653" s="222">
        <v>18.32</v>
      </c>
      <c r="AD653" s="223"/>
      <c r="AE653" s="222">
        <v>18.32</v>
      </c>
      <c r="AF653" s="222">
        <v>0.43</v>
      </c>
      <c r="AG653" s="222">
        <v>18.32</v>
      </c>
      <c r="AH653" s="146">
        <f t="shared" si="17"/>
        <v>18.520000000000003</v>
      </c>
      <c r="AI653" s="222">
        <v>28.7</v>
      </c>
      <c r="AJ653" s="223"/>
      <c r="AK653" s="119"/>
      <c r="AL653" s="119"/>
      <c r="AM653" s="119" t="s">
        <v>789</v>
      </c>
      <c r="AN653" s="119" t="s">
        <v>231</v>
      </c>
      <c r="AO653" s="119">
        <v>284</v>
      </c>
      <c r="AP653" s="119"/>
      <c r="AQ653" s="119">
        <v>599</v>
      </c>
      <c r="AR653" s="119">
        <v>609</v>
      </c>
      <c r="AS653" s="119">
        <v>2009</v>
      </c>
      <c r="AT653" s="119"/>
      <c r="AU653" s="119"/>
      <c r="AV653" s="119"/>
      <c r="AW653" s="119" t="s">
        <v>790</v>
      </c>
      <c r="AX653" s="119"/>
      <c r="AY653" s="119"/>
      <c r="AZ653" s="119"/>
      <c r="BA653" s="119"/>
      <c r="BB653" s="119"/>
      <c r="BC653" s="119"/>
      <c r="BD653" s="119"/>
      <c r="BE653" s="119"/>
      <c r="BF653" s="119"/>
      <c r="BG653" s="119"/>
      <c r="BH653" s="119"/>
      <c r="BI653" s="119"/>
      <c r="BJ653" s="119"/>
      <c r="BK653" s="211"/>
      <c r="BL653" s="212"/>
      <c r="BM653" s="212"/>
      <c r="BN653" s="212"/>
      <c r="BO653" s="212"/>
      <c r="BP653" s="119"/>
      <c r="BQ653" s="119"/>
    </row>
    <row r="654" spans="1:69" ht="12" customHeight="1">
      <c r="A654" s="215" t="s">
        <v>848</v>
      </c>
      <c r="B654" s="216">
        <v>363.55</v>
      </c>
      <c r="C654" s="119"/>
      <c r="D654" s="218">
        <v>364.68</v>
      </c>
      <c r="E654" s="219" t="s">
        <v>786</v>
      </c>
      <c r="F654" s="67">
        <f>IF(D654&lt;=374.5,(D654-'[2]Stages'!$C$73)*'[2]Stages'!$H$74+'[2]Stages'!$E$73,IF(D654&lt;=385.3,(D654-'[2]Stages'!$C$74)*'[2]Stages'!$H$75+'[2]Stages'!$E$74,IF(D654&lt;=391.8,(D654-'[2]Stages'!$C$75)*'[2]Stages'!$H$76+'[2]Stages'!$E$75,IF(D654&lt;=397.5,(D654-'[2]Stages'!$C$76)*'[2]Stages'!$H$77+'[2]Stages'!$E$76,IF(D654&lt;=407,(D654-'[2]Stages'!$C$77)*'[2]Stages'!$H$78+'[2]Stages'!$E$77,IF(D654&lt;=411.2,(D654-'[2]Stages'!$C$78)*'[2]Stages'!$H$79+'[2]Stages'!$E$78,IF(D654&lt;=416,(D654-'[2]Stages'!$C$79)*'[2]Stages'!$H$80+'[2]Stages'!$E$79)))))))</f>
        <v>363.70366013071896</v>
      </c>
      <c r="G654" s="119" t="s">
        <v>19</v>
      </c>
      <c r="H654" s="215" t="s">
        <v>794</v>
      </c>
      <c r="I654" s="215" t="s">
        <v>847</v>
      </c>
      <c r="J654" s="119"/>
      <c r="K654" s="119"/>
      <c r="L654" s="119"/>
      <c r="M654" s="216"/>
      <c r="N654" s="119"/>
      <c r="O654" s="119"/>
      <c r="P654" s="119"/>
      <c r="Q654" s="215" t="s">
        <v>238</v>
      </c>
      <c r="R654" s="215" t="s">
        <v>796</v>
      </c>
      <c r="S654" s="119"/>
      <c r="T654" s="119"/>
      <c r="U654" s="119"/>
      <c r="V654" s="119"/>
      <c r="W654" s="105" t="s">
        <v>477</v>
      </c>
      <c r="X654" s="119"/>
      <c r="Y654" s="119"/>
      <c r="Z654" s="119"/>
      <c r="AA654" s="221" t="s">
        <v>788</v>
      </c>
      <c r="AB654" s="18">
        <v>22.4</v>
      </c>
      <c r="AC654" s="222">
        <v>18.48</v>
      </c>
      <c r="AD654" s="223"/>
      <c r="AE654" s="222">
        <v>18.48</v>
      </c>
      <c r="AF654" s="222">
        <v>0.14</v>
      </c>
      <c r="AG654" s="222">
        <v>18.48</v>
      </c>
      <c r="AH654" s="146">
        <f t="shared" si="17"/>
        <v>18.680000000000003</v>
      </c>
      <c r="AI654" s="222">
        <v>28</v>
      </c>
      <c r="AJ654" s="223"/>
      <c r="AK654" s="119"/>
      <c r="AL654" s="119"/>
      <c r="AM654" s="119" t="s">
        <v>789</v>
      </c>
      <c r="AN654" s="119" t="s">
        <v>231</v>
      </c>
      <c r="AO654" s="119">
        <v>284</v>
      </c>
      <c r="AP654" s="119"/>
      <c r="AQ654" s="119">
        <v>599</v>
      </c>
      <c r="AR654" s="119">
        <v>609</v>
      </c>
      <c r="AS654" s="119">
        <v>2009</v>
      </c>
      <c r="AT654" s="119"/>
      <c r="AU654" s="119"/>
      <c r="AV654" s="119"/>
      <c r="AW654" s="119" t="s">
        <v>790</v>
      </c>
      <c r="AX654" s="119"/>
      <c r="AY654" s="119"/>
      <c r="AZ654" s="119"/>
      <c r="BA654" s="119"/>
      <c r="BB654" s="119"/>
      <c r="BC654" s="119"/>
      <c r="BD654" s="119"/>
      <c r="BE654" s="119"/>
      <c r="BF654" s="119"/>
      <c r="BG654" s="119"/>
      <c r="BH654" s="119"/>
      <c r="BI654" s="119"/>
      <c r="BJ654" s="119"/>
      <c r="BK654" s="211"/>
      <c r="BL654" s="212"/>
      <c r="BM654" s="212"/>
      <c r="BN654" s="212"/>
      <c r="BO654" s="212"/>
      <c r="BP654" s="119"/>
      <c r="BQ654" s="119"/>
    </row>
    <row r="655" spans="1:69" ht="12" customHeight="1">
      <c r="A655" s="215" t="s">
        <v>849</v>
      </c>
      <c r="B655" s="216">
        <v>363.61</v>
      </c>
      <c r="C655" s="119"/>
      <c r="D655" s="218">
        <v>364.74</v>
      </c>
      <c r="E655" s="219" t="s">
        <v>786</v>
      </c>
      <c r="F655" s="67">
        <f>IF(D655&lt;=374.5,(D655-'[2]Stages'!$C$73)*'[2]Stages'!$H$74+'[2]Stages'!$E$73,IF(D655&lt;=385.3,(D655-'[2]Stages'!$C$74)*'[2]Stages'!$H$75+'[2]Stages'!$E$74,IF(D655&lt;=391.8,(D655-'[2]Stages'!$C$75)*'[2]Stages'!$H$76+'[2]Stages'!$E$75,IF(D655&lt;=397.5,(D655-'[2]Stages'!$C$76)*'[2]Stages'!$H$77+'[2]Stages'!$E$76,IF(D655&lt;=407,(D655-'[2]Stages'!$C$77)*'[2]Stages'!$H$78+'[2]Stages'!$E$77,IF(D655&lt;=411.2,(D655-'[2]Stages'!$C$78)*'[2]Stages'!$H$79+'[2]Stages'!$E$78,IF(D655&lt;=416,(D655-'[2]Stages'!$C$79)*'[2]Stages'!$H$80+'[2]Stages'!$E$79)))))))</f>
        <v>363.75581699346407</v>
      </c>
      <c r="G655" s="119" t="s">
        <v>19</v>
      </c>
      <c r="H655" s="215" t="s">
        <v>794</v>
      </c>
      <c r="I655" s="215" t="s">
        <v>847</v>
      </c>
      <c r="J655" s="119"/>
      <c r="K655" s="119"/>
      <c r="L655" s="119"/>
      <c r="M655" s="216"/>
      <c r="N655" s="119"/>
      <c r="O655" s="119"/>
      <c r="P655" s="119"/>
      <c r="Q655" s="215" t="s">
        <v>238</v>
      </c>
      <c r="R655" s="215" t="s">
        <v>796</v>
      </c>
      <c r="S655" s="119"/>
      <c r="T655" s="119"/>
      <c r="U655" s="119"/>
      <c r="V655" s="119"/>
      <c r="W655" s="105" t="s">
        <v>477</v>
      </c>
      <c r="X655" s="119"/>
      <c r="Y655" s="119"/>
      <c r="Z655" s="119"/>
      <c r="AA655" s="226">
        <v>6</v>
      </c>
      <c r="AB655" s="18">
        <v>22.4</v>
      </c>
      <c r="AC655" s="222">
        <v>18.14</v>
      </c>
      <c r="AD655" s="223"/>
      <c r="AE655" s="222">
        <v>18.14</v>
      </c>
      <c r="AF655" s="222">
        <v>0.17</v>
      </c>
      <c r="AG655" s="222">
        <v>18.14</v>
      </c>
      <c r="AH655" s="146">
        <f t="shared" si="17"/>
        <v>18.340000000000003</v>
      </c>
      <c r="AI655" s="222">
        <v>29.5</v>
      </c>
      <c r="AJ655" s="223"/>
      <c r="AK655" s="119"/>
      <c r="AL655" s="119"/>
      <c r="AM655" s="119" t="s">
        <v>789</v>
      </c>
      <c r="AN655" s="119" t="s">
        <v>231</v>
      </c>
      <c r="AO655" s="119">
        <v>284</v>
      </c>
      <c r="AP655" s="119"/>
      <c r="AQ655" s="119">
        <v>599</v>
      </c>
      <c r="AR655" s="119">
        <v>609</v>
      </c>
      <c r="AS655" s="119">
        <v>2009</v>
      </c>
      <c r="AT655" s="119"/>
      <c r="AU655" s="119"/>
      <c r="AV655" s="119"/>
      <c r="AW655" s="119" t="s">
        <v>790</v>
      </c>
      <c r="AX655" s="119"/>
      <c r="AY655" s="119"/>
      <c r="AZ655" s="119"/>
      <c r="BA655" s="119"/>
      <c r="BB655" s="119"/>
      <c r="BC655" s="119"/>
      <c r="BD655" s="119"/>
      <c r="BE655" s="119"/>
      <c r="BF655" s="119"/>
      <c r="BG655" s="119"/>
      <c r="BH655" s="119"/>
      <c r="BI655" s="119"/>
      <c r="BJ655" s="119"/>
      <c r="BK655" s="211"/>
      <c r="BL655" s="212"/>
      <c r="BM655" s="212"/>
      <c r="BN655" s="212"/>
      <c r="BO655" s="212"/>
      <c r="BP655" s="119"/>
      <c r="BQ655" s="119"/>
    </row>
    <row r="656" spans="1:69" ht="12" customHeight="1">
      <c r="A656" s="215" t="s">
        <v>850</v>
      </c>
      <c r="B656" s="216">
        <v>363.66</v>
      </c>
      <c r="C656" s="119"/>
      <c r="D656" s="218">
        <v>364.79</v>
      </c>
      <c r="E656" s="219" t="s">
        <v>786</v>
      </c>
      <c r="F656" s="67">
        <f>IF(D656&lt;=374.5,(D656-'[2]Stages'!$C$73)*'[2]Stages'!$H$74+'[2]Stages'!$E$73,IF(D656&lt;=385.3,(D656-'[2]Stages'!$C$74)*'[2]Stages'!$H$75+'[2]Stages'!$E$74,IF(D656&lt;=391.8,(D656-'[2]Stages'!$C$75)*'[2]Stages'!$H$76+'[2]Stages'!$E$75,IF(D656&lt;=397.5,(D656-'[2]Stages'!$C$76)*'[2]Stages'!$H$77+'[2]Stages'!$E$76,IF(D656&lt;=407,(D656-'[2]Stages'!$C$77)*'[2]Stages'!$H$78+'[2]Stages'!$E$77,IF(D656&lt;=411.2,(D656-'[2]Stages'!$C$78)*'[2]Stages'!$H$79+'[2]Stages'!$E$78,IF(D656&lt;=416,(D656-'[2]Stages'!$C$79)*'[2]Stages'!$H$80+'[2]Stages'!$E$79)))))))</f>
        <v>363.7992810457517</v>
      </c>
      <c r="G656" s="119" t="s">
        <v>19</v>
      </c>
      <c r="H656" s="215" t="s">
        <v>794</v>
      </c>
      <c r="I656" s="215" t="s">
        <v>847</v>
      </c>
      <c r="J656" s="119"/>
      <c r="K656" s="119"/>
      <c r="L656" s="119"/>
      <c r="M656" s="216"/>
      <c r="N656" s="119"/>
      <c r="O656" s="119"/>
      <c r="P656" s="119"/>
      <c r="Q656" s="215" t="s">
        <v>238</v>
      </c>
      <c r="R656" s="215" t="s">
        <v>796</v>
      </c>
      <c r="S656" s="119"/>
      <c r="T656" s="119"/>
      <c r="U656" s="119"/>
      <c r="V656" s="119"/>
      <c r="W656" s="105" t="s">
        <v>477</v>
      </c>
      <c r="X656" s="119"/>
      <c r="Y656" s="119"/>
      <c r="Z656" s="119"/>
      <c r="AA656" s="226">
        <v>6</v>
      </c>
      <c r="AB656" s="18">
        <v>22.4</v>
      </c>
      <c r="AC656" s="222">
        <v>18.28</v>
      </c>
      <c r="AD656" s="223"/>
      <c r="AE656" s="222">
        <v>18.28</v>
      </c>
      <c r="AF656" s="222">
        <v>0.34</v>
      </c>
      <c r="AG656" s="222">
        <v>18.28</v>
      </c>
      <c r="AH656" s="146">
        <f t="shared" si="17"/>
        <v>18.480000000000004</v>
      </c>
      <c r="AI656" s="222">
        <v>28.9</v>
      </c>
      <c r="AJ656" s="223"/>
      <c r="AK656" s="119"/>
      <c r="AL656" s="119"/>
      <c r="AM656" s="119" t="s">
        <v>789</v>
      </c>
      <c r="AN656" s="119" t="s">
        <v>231</v>
      </c>
      <c r="AO656" s="119">
        <v>284</v>
      </c>
      <c r="AP656" s="119"/>
      <c r="AQ656" s="119">
        <v>599</v>
      </c>
      <c r="AR656" s="119">
        <v>609</v>
      </c>
      <c r="AS656" s="119">
        <v>2009</v>
      </c>
      <c r="AT656" s="119"/>
      <c r="AU656" s="119"/>
      <c r="AV656" s="119"/>
      <c r="AW656" s="119" t="s">
        <v>790</v>
      </c>
      <c r="AX656" s="119"/>
      <c r="AY656" s="119"/>
      <c r="AZ656" s="119"/>
      <c r="BA656" s="119"/>
      <c r="BB656" s="119"/>
      <c r="BC656" s="119"/>
      <c r="BD656" s="119"/>
      <c r="BE656" s="119"/>
      <c r="BF656" s="119"/>
      <c r="BG656" s="119"/>
      <c r="BH656" s="119"/>
      <c r="BI656" s="119"/>
      <c r="BJ656" s="119"/>
      <c r="BK656" s="211"/>
      <c r="BL656" s="212"/>
      <c r="BM656" s="212"/>
      <c r="BN656" s="212"/>
      <c r="BO656" s="212"/>
      <c r="BP656" s="119"/>
      <c r="BQ656" s="119"/>
    </row>
    <row r="657" spans="1:69" ht="12" customHeight="1">
      <c r="A657" s="215" t="s">
        <v>851</v>
      </c>
      <c r="B657" s="217">
        <v>363.74</v>
      </c>
      <c r="C657" s="119"/>
      <c r="D657" s="224">
        <v>364.87</v>
      </c>
      <c r="E657" s="219" t="s">
        <v>786</v>
      </c>
      <c r="F657" s="67">
        <f>IF(D657&lt;=374.5,(D657-'[2]Stages'!$C$73)*'[2]Stages'!$H$74+'[2]Stages'!$E$73,IF(D657&lt;=385.3,(D657-'[2]Stages'!$C$74)*'[2]Stages'!$H$75+'[2]Stages'!$E$74,IF(D657&lt;=391.8,(D657-'[2]Stages'!$C$75)*'[2]Stages'!$H$76+'[2]Stages'!$E$75,IF(D657&lt;=397.5,(D657-'[2]Stages'!$C$76)*'[2]Stages'!$H$77+'[2]Stages'!$E$76,IF(D657&lt;=407,(D657-'[2]Stages'!$C$77)*'[2]Stages'!$H$78+'[2]Stages'!$E$77,IF(D657&lt;=411.2,(D657-'[2]Stages'!$C$78)*'[2]Stages'!$H$79+'[2]Stages'!$E$78,IF(D657&lt;=416,(D657-'[2]Stages'!$C$79)*'[2]Stages'!$H$80+'[2]Stages'!$E$79)))))))</f>
        <v>363.86882352941177</v>
      </c>
      <c r="G657" s="119" t="s">
        <v>19</v>
      </c>
      <c r="H657" s="215" t="s">
        <v>794</v>
      </c>
      <c r="I657" s="215"/>
      <c r="J657" s="119"/>
      <c r="K657" s="119"/>
      <c r="L657" s="119"/>
      <c r="M657" s="217"/>
      <c r="N657" s="119"/>
      <c r="O657" s="119"/>
      <c r="P657" s="119"/>
      <c r="Q657" s="215" t="s">
        <v>207</v>
      </c>
      <c r="R657" s="215" t="s">
        <v>774</v>
      </c>
      <c r="S657" s="119"/>
      <c r="T657" s="119"/>
      <c r="U657" s="119"/>
      <c r="V657" s="119"/>
      <c r="W657" s="105" t="s">
        <v>477</v>
      </c>
      <c r="X657" s="119"/>
      <c r="Y657" s="119"/>
      <c r="Z657" s="119"/>
      <c r="AA657" s="221" t="s">
        <v>788</v>
      </c>
      <c r="AB657" s="18">
        <v>22.4</v>
      </c>
      <c r="AC657" s="225">
        <v>19.14</v>
      </c>
      <c r="AD657" s="223"/>
      <c r="AE657" s="225">
        <v>19.14</v>
      </c>
      <c r="AF657" s="225">
        <v>0.2</v>
      </c>
      <c r="AG657" s="225">
        <v>19.14</v>
      </c>
      <c r="AH657" s="146">
        <f t="shared" si="17"/>
        <v>19.340000000000003</v>
      </c>
      <c r="AI657" s="225">
        <v>25.1</v>
      </c>
      <c r="AJ657" s="223"/>
      <c r="AK657" s="119"/>
      <c r="AL657" s="119"/>
      <c r="AM657" s="119" t="s">
        <v>789</v>
      </c>
      <c r="AN657" s="119" t="s">
        <v>231</v>
      </c>
      <c r="AO657" s="119">
        <v>284</v>
      </c>
      <c r="AP657" s="119"/>
      <c r="AQ657" s="119">
        <v>599</v>
      </c>
      <c r="AR657" s="119">
        <v>609</v>
      </c>
      <c r="AS657" s="119">
        <v>2009</v>
      </c>
      <c r="AT657" s="119"/>
      <c r="AU657" s="119"/>
      <c r="AV657" s="119"/>
      <c r="AW657" s="119" t="s">
        <v>790</v>
      </c>
      <c r="AX657" s="119"/>
      <c r="AY657" s="119"/>
      <c r="AZ657" s="119"/>
      <c r="BA657" s="119"/>
      <c r="BB657" s="119"/>
      <c r="BC657" s="119"/>
      <c r="BD657" s="119"/>
      <c r="BE657" s="119"/>
      <c r="BF657" s="119"/>
      <c r="BG657" s="119"/>
      <c r="BH657" s="119"/>
      <c r="BI657" s="119"/>
      <c r="BJ657" s="119"/>
      <c r="BK657" s="211"/>
      <c r="BL657" s="212"/>
      <c r="BM657" s="212"/>
      <c r="BN657" s="212"/>
      <c r="BO657" s="212"/>
      <c r="BP657" s="119"/>
      <c r="BQ657" s="119"/>
    </row>
    <row r="658" spans="1:69" ht="12" customHeight="1">
      <c r="A658" s="215" t="s">
        <v>852</v>
      </c>
      <c r="B658" s="216">
        <v>363.75</v>
      </c>
      <c r="C658" s="119"/>
      <c r="D658" s="218">
        <v>364.88</v>
      </c>
      <c r="E658" s="219" t="s">
        <v>786</v>
      </c>
      <c r="F658" s="67">
        <f>IF(D658&lt;=374.5,(D658-'[2]Stages'!$C$73)*'[2]Stages'!$H$74+'[2]Stages'!$E$73,IF(D658&lt;=385.3,(D658-'[2]Stages'!$C$74)*'[2]Stages'!$H$75+'[2]Stages'!$E$74,IF(D658&lt;=391.8,(D658-'[2]Stages'!$C$75)*'[2]Stages'!$H$76+'[2]Stages'!$E$75,IF(D658&lt;=397.5,(D658-'[2]Stages'!$C$76)*'[2]Stages'!$H$77+'[2]Stages'!$E$76,IF(D658&lt;=407,(D658-'[2]Stages'!$C$77)*'[2]Stages'!$H$78+'[2]Stages'!$E$77,IF(D658&lt;=411.2,(D658-'[2]Stages'!$C$78)*'[2]Stages'!$H$79+'[2]Stages'!$E$78,IF(D658&lt;=416,(D658-'[2]Stages'!$C$79)*'[2]Stages'!$H$80+'[2]Stages'!$E$79)))))))</f>
        <v>363.87751633986926</v>
      </c>
      <c r="G658" s="119" t="s">
        <v>19</v>
      </c>
      <c r="H658" s="215" t="s">
        <v>794</v>
      </c>
      <c r="I658" s="215" t="s">
        <v>847</v>
      </c>
      <c r="J658" s="119"/>
      <c r="K658" s="119"/>
      <c r="L658" s="119"/>
      <c r="M658" s="216"/>
      <c r="N658" s="119"/>
      <c r="O658" s="119"/>
      <c r="P658" s="119"/>
      <c r="Q658" s="215" t="s">
        <v>238</v>
      </c>
      <c r="R658" s="215" t="s">
        <v>796</v>
      </c>
      <c r="S658" s="119"/>
      <c r="T658" s="119"/>
      <c r="U658" s="119"/>
      <c r="V658" s="119"/>
      <c r="W658" s="105" t="s">
        <v>477</v>
      </c>
      <c r="X658" s="119"/>
      <c r="Y658" s="119"/>
      <c r="Z658" s="119"/>
      <c r="AA658" s="226">
        <v>2</v>
      </c>
      <c r="AB658" s="18">
        <v>22.4</v>
      </c>
      <c r="AC658" s="222">
        <v>18.24</v>
      </c>
      <c r="AD658" s="223"/>
      <c r="AE658" s="222">
        <v>18.24</v>
      </c>
      <c r="AF658" s="222">
        <v>0.07</v>
      </c>
      <c r="AG658" s="222">
        <v>18.24</v>
      </c>
      <c r="AH658" s="146">
        <f t="shared" si="17"/>
        <v>18.44</v>
      </c>
      <c r="AI658" s="222">
        <v>29</v>
      </c>
      <c r="AJ658" s="223"/>
      <c r="AK658" s="119"/>
      <c r="AL658" s="119"/>
      <c r="AM658" s="119" t="s">
        <v>789</v>
      </c>
      <c r="AN658" s="119" t="s">
        <v>231</v>
      </c>
      <c r="AO658" s="119">
        <v>284</v>
      </c>
      <c r="AP658" s="119"/>
      <c r="AQ658" s="119">
        <v>599</v>
      </c>
      <c r="AR658" s="119">
        <v>609</v>
      </c>
      <c r="AS658" s="119">
        <v>2009</v>
      </c>
      <c r="AT658" s="119"/>
      <c r="AU658" s="119"/>
      <c r="AV658" s="119"/>
      <c r="AW658" s="119" t="s">
        <v>790</v>
      </c>
      <c r="AX658" s="119"/>
      <c r="AY658" s="119"/>
      <c r="AZ658" s="119"/>
      <c r="BA658" s="119"/>
      <c r="BB658" s="119"/>
      <c r="BC658" s="119"/>
      <c r="BD658" s="119"/>
      <c r="BE658" s="119"/>
      <c r="BF658" s="119"/>
      <c r="BG658" s="119"/>
      <c r="BH658" s="119"/>
      <c r="BI658" s="119"/>
      <c r="BJ658" s="119"/>
      <c r="BK658" s="211"/>
      <c r="BL658" s="212"/>
      <c r="BM658" s="212"/>
      <c r="BN658" s="212"/>
      <c r="BO658" s="212"/>
      <c r="BP658" s="119"/>
      <c r="BQ658" s="119"/>
    </row>
    <row r="659" spans="1:69" ht="12" customHeight="1">
      <c r="A659" s="215" t="s">
        <v>853</v>
      </c>
      <c r="B659" s="217">
        <v>363.78</v>
      </c>
      <c r="C659" s="119"/>
      <c r="D659" s="224">
        <v>364.91</v>
      </c>
      <c r="E659" s="219" t="s">
        <v>786</v>
      </c>
      <c r="F659" s="67">
        <f>IF(D659&lt;=374.5,(D659-'[2]Stages'!$C$73)*'[2]Stages'!$H$74+'[2]Stages'!$E$73,IF(D659&lt;=385.3,(D659-'[2]Stages'!$C$74)*'[2]Stages'!$H$75+'[2]Stages'!$E$74,IF(D659&lt;=391.8,(D659-'[2]Stages'!$C$75)*'[2]Stages'!$H$76+'[2]Stages'!$E$75,IF(D659&lt;=397.5,(D659-'[2]Stages'!$C$76)*'[2]Stages'!$H$77+'[2]Stages'!$E$76,IF(D659&lt;=407,(D659-'[2]Stages'!$C$77)*'[2]Stages'!$H$78+'[2]Stages'!$E$77,IF(D659&lt;=411.2,(D659-'[2]Stages'!$C$78)*'[2]Stages'!$H$79+'[2]Stages'!$E$78,IF(D659&lt;=416,(D659-'[2]Stages'!$C$79)*'[2]Stages'!$H$80+'[2]Stages'!$E$79)))))))</f>
        <v>363.90359477124184</v>
      </c>
      <c r="G659" s="119" t="s">
        <v>19</v>
      </c>
      <c r="H659" s="215" t="s">
        <v>794</v>
      </c>
      <c r="I659" s="215" t="s">
        <v>847</v>
      </c>
      <c r="J659" s="119"/>
      <c r="K659" s="119"/>
      <c r="L659" s="119"/>
      <c r="M659" s="217"/>
      <c r="N659" s="119"/>
      <c r="O659" s="119"/>
      <c r="P659" s="119"/>
      <c r="Q659" s="215" t="s">
        <v>238</v>
      </c>
      <c r="R659" s="227" t="s">
        <v>838</v>
      </c>
      <c r="S659" s="119"/>
      <c r="T659" s="119"/>
      <c r="U659" s="119"/>
      <c r="V659" s="119"/>
      <c r="W659" s="105" t="s">
        <v>477</v>
      </c>
      <c r="X659" s="119"/>
      <c r="Y659" s="119"/>
      <c r="Z659" s="119"/>
      <c r="AA659" s="221" t="s">
        <v>788</v>
      </c>
      <c r="AB659" s="18">
        <v>22.4</v>
      </c>
      <c r="AC659" s="225">
        <v>19.6</v>
      </c>
      <c r="AD659" s="223"/>
      <c r="AE659" s="225">
        <v>19.6</v>
      </c>
      <c r="AF659" s="225">
        <v>0.13</v>
      </c>
      <c r="AG659" s="225">
        <v>19.6</v>
      </c>
      <c r="AH659" s="146">
        <f t="shared" si="17"/>
        <v>19.800000000000004</v>
      </c>
      <c r="AI659" s="225">
        <v>23.1</v>
      </c>
      <c r="AJ659" s="223"/>
      <c r="AK659" s="119"/>
      <c r="AL659" s="119"/>
      <c r="AM659" s="119" t="s">
        <v>789</v>
      </c>
      <c r="AN659" s="119" t="s">
        <v>231</v>
      </c>
      <c r="AO659" s="119">
        <v>284</v>
      </c>
      <c r="AP659" s="119"/>
      <c r="AQ659" s="119">
        <v>599</v>
      </c>
      <c r="AR659" s="119">
        <v>609</v>
      </c>
      <c r="AS659" s="119">
        <v>2009</v>
      </c>
      <c r="AT659" s="119"/>
      <c r="AU659" s="119"/>
      <c r="AV659" s="119"/>
      <c r="AW659" s="119" t="s">
        <v>790</v>
      </c>
      <c r="AX659" s="119"/>
      <c r="AY659" s="119"/>
      <c r="AZ659" s="119"/>
      <c r="BA659" s="119"/>
      <c r="BB659" s="119"/>
      <c r="BC659" s="119"/>
      <c r="BD659" s="119"/>
      <c r="BE659" s="119"/>
      <c r="BF659" s="119"/>
      <c r="BG659" s="119"/>
      <c r="BH659" s="119"/>
      <c r="BI659" s="119"/>
      <c r="BJ659" s="119"/>
      <c r="BK659" s="211"/>
      <c r="BL659" s="212"/>
      <c r="BM659" s="212"/>
      <c r="BN659" s="212"/>
      <c r="BO659" s="212"/>
      <c r="BP659" s="119"/>
      <c r="BQ659" s="119"/>
    </row>
    <row r="660" spans="1:69" ht="12" customHeight="1">
      <c r="A660" s="215" t="s">
        <v>854</v>
      </c>
      <c r="B660" s="216">
        <v>363.83</v>
      </c>
      <c r="C660" s="119"/>
      <c r="D660" s="218">
        <v>364.95</v>
      </c>
      <c r="E660" s="219" t="s">
        <v>786</v>
      </c>
      <c r="F660" s="67">
        <f>IF(D660&lt;=374.5,(D660-'[2]Stages'!$C$73)*'[2]Stages'!$H$74+'[2]Stages'!$E$73,IF(D660&lt;=385.3,(D660-'[2]Stages'!$C$74)*'[2]Stages'!$H$75+'[2]Stages'!$E$74,IF(D660&lt;=391.8,(D660-'[2]Stages'!$C$75)*'[2]Stages'!$H$76+'[2]Stages'!$E$75,IF(D660&lt;=397.5,(D660-'[2]Stages'!$C$76)*'[2]Stages'!$H$77+'[2]Stages'!$E$76,IF(D660&lt;=407,(D660-'[2]Stages'!$C$77)*'[2]Stages'!$H$78+'[2]Stages'!$E$77,IF(D660&lt;=411.2,(D660-'[2]Stages'!$C$78)*'[2]Stages'!$H$79+'[2]Stages'!$E$78,IF(D660&lt;=416,(D660-'[2]Stages'!$C$79)*'[2]Stages'!$H$80+'[2]Stages'!$E$79)))))))</f>
        <v>363.9383660130719</v>
      </c>
      <c r="G660" s="119" t="s">
        <v>19</v>
      </c>
      <c r="H660" s="215" t="s">
        <v>794</v>
      </c>
      <c r="I660" s="215" t="s">
        <v>847</v>
      </c>
      <c r="J660" s="119"/>
      <c r="K660" s="119"/>
      <c r="L660" s="119"/>
      <c r="M660" s="216"/>
      <c r="N660" s="119"/>
      <c r="O660" s="119"/>
      <c r="P660" s="119"/>
      <c r="Q660" s="215" t="s">
        <v>238</v>
      </c>
      <c r="R660" s="215" t="s">
        <v>796</v>
      </c>
      <c r="S660" s="119"/>
      <c r="T660" s="119"/>
      <c r="U660" s="119"/>
      <c r="V660" s="119"/>
      <c r="W660" s="105" t="s">
        <v>477</v>
      </c>
      <c r="X660" s="119"/>
      <c r="Y660" s="119"/>
      <c r="Z660" s="119"/>
      <c r="AA660" s="221" t="s">
        <v>788</v>
      </c>
      <c r="AB660" s="18">
        <v>22.4</v>
      </c>
      <c r="AC660" s="222">
        <v>18.17</v>
      </c>
      <c r="AD660" s="223"/>
      <c r="AE660" s="222">
        <v>18.17</v>
      </c>
      <c r="AF660" s="222">
        <v>0.07</v>
      </c>
      <c r="AG660" s="222">
        <v>18.17</v>
      </c>
      <c r="AH660" s="146">
        <f t="shared" si="17"/>
        <v>18.370000000000005</v>
      </c>
      <c r="AI660" s="222">
        <v>29.4</v>
      </c>
      <c r="AJ660" s="223"/>
      <c r="AK660" s="119"/>
      <c r="AL660" s="119"/>
      <c r="AM660" s="119" t="s">
        <v>789</v>
      </c>
      <c r="AN660" s="119" t="s">
        <v>231</v>
      </c>
      <c r="AO660" s="119">
        <v>284</v>
      </c>
      <c r="AP660" s="119"/>
      <c r="AQ660" s="119">
        <v>599</v>
      </c>
      <c r="AR660" s="119">
        <v>609</v>
      </c>
      <c r="AS660" s="119">
        <v>2009</v>
      </c>
      <c r="AT660" s="119"/>
      <c r="AU660" s="119"/>
      <c r="AV660" s="119"/>
      <c r="AW660" s="119" t="s">
        <v>790</v>
      </c>
      <c r="AX660" s="119"/>
      <c r="AY660" s="119"/>
      <c r="AZ660" s="119"/>
      <c r="BA660" s="119"/>
      <c r="BB660" s="119"/>
      <c r="BC660" s="119"/>
      <c r="BD660" s="119"/>
      <c r="BE660" s="119"/>
      <c r="BF660" s="119"/>
      <c r="BG660" s="119"/>
      <c r="BH660" s="119"/>
      <c r="BI660" s="119"/>
      <c r="BJ660" s="119"/>
      <c r="BK660" s="211"/>
      <c r="BL660" s="212"/>
      <c r="BM660" s="212"/>
      <c r="BN660" s="212"/>
      <c r="BO660" s="212"/>
      <c r="BP660" s="119"/>
      <c r="BQ660" s="119"/>
    </row>
    <row r="661" spans="1:69" ht="12" customHeight="1">
      <c r="A661" s="215" t="s">
        <v>855</v>
      </c>
      <c r="B661" s="216">
        <v>363.9</v>
      </c>
      <c r="C661" s="119"/>
      <c r="D661" s="218">
        <v>365.02</v>
      </c>
      <c r="E661" s="219" t="s">
        <v>786</v>
      </c>
      <c r="F661" s="67">
        <f>IF(D661&lt;=374.5,(D661-'[2]Stages'!$C$73)*'[2]Stages'!$H$74+'[2]Stages'!$E$73,IF(D661&lt;=385.3,(D661-'[2]Stages'!$C$74)*'[2]Stages'!$H$75+'[2]Stages'!$E$74,IF(D661&lt;=391.8,(D661-'[2]Stages'!$C$75)*'[2]Stages'!$H$76+'[2]Stages'!$E$75,IF(D661&lt;=397.5,(D661-'[2]Stages'!$C$76)*'[2]Stages'!$H$77+'[2]Stages'!$E$76,IF(D661&lt;=407,(D661-'[2]Stages'!$C$77)*'[2]Stages'!$H$78+'[2]Stages'!$E$77,IF(D661&lt;=411.2,(D661-'[2]Stages'!$C$78)*'[2]Stages'!$H$79+'[2]Stages'!$E$78,IF(D661&lt;=416,(D661-'[2]Stages'!$C$79)*'[2]Stages'!$H$80+'[2]Stages'!$E$79)))))))</f>
        <v>363.9992156862745</v>
      </c>
      <c r="G661" s="119" t="s">
        <v>19</v>
      </c>
      <c r="H661" s="215" t="s">
        <v>794</v>
      </c>
      <c r="I661" s="215" t="s">
        <v>847</v>
      </c>
      <c r="J661" s="119"/>
      <c r="K661" s="119"/>
      <c r="L661" s="119"/>
      <c r="M661" s="216"/>
      <c r="N661" s="119"/>
      <c r="O661" s="119"/>
      <c r="P661" s="119"/>
      <c r="Q661" s="215" t="s">
        <v>238</v>
      </c>
      <c r="R661" s="215" t="s">
        <v>796</v>
      </c>
      <c r="S661" s="119"/>
      <c r="T661" s="119"/>
      <c r="U661" s="119"/>
      <c r="V661" s="119"/>
      <c r="W661" s="105" t="s">
        <v>477</v>
      </c>
      <c r="X661" s="119"/>
      <c r="Y661" s="119"/>
      <c r="Z661" s="119"/>
      <c r="AA661" s="221" t="s">
        <v>788</v>
      </c>
      <c r="AB661" s="18">
        <v>22.4</v>
      </c>
      <c r="AC661" s="222">
        <v>17.93</v>
      </c>
      <c r="AD661" s="223"/>
      <c r="AE661" s="222">
        <v>17.93</v>
      </c>
      <c r="AF661" s="222">
        <v>0.27</v>
      </c>
      <c r="AG661" s="222">
        <v>17.93</v>
      </c>
      <c r="AH661" s="146">
        <f t="shared" si="17"/>
        <v>18.130000000000003</v>
      </c>
      <c r="AI661" s="222">
        <v>30.4</v>
      </c>
      <c r="AJ661" s="223"/>
      <c r="AK661" s="119"/>
      <c r="AL661" s="119"/>
      <c r="AM661" s="119" t="s">
        <v>789</v>
      </c>
      <c r="AN661" s="119" t="s">
        <v>231</v>
      </c>
      <c r="AO661" s="119">
        <v>284</v>
      </c>
      <c r="AP661" s="119"/>
      <c r="AQ661" s="119">
        <v>599</v>
      </c>
      <c r="AR661" s="119">
        <v>609</v>
      </c>
      <c r="AS661" s="119">
        <v>2009</v>
      </c>
      <c r="AT661" s="119"/>
      <c r="AU661" s="119"/>
      <c r="AV661" s="119"/>
      <c r="AW661" s="119" t="s">
        <v>790</v>
      </c>
      <c r="AX661" s="119"/>
      <c r="AY661" s="119"/>
      <c r="AZ661" s="119"/>
      <c r="BA661" s="119"/>
      <c r="BB661" s="119"/>
      <c r="BC661" s="119"/>
      <c r="BD661" s="119"/>
      <c r="BE661" s="119"/>
      <c r="BF661" s="119"/>
      <c r="BG661" s="119"/>
      <c r="BH661" s="119"/>
      <c r="BI661" s="119"/>
      <c r="BJ661" s="119"/>
      <c r="BK661" s="211"/>
      <c r="BL661" s="212"/>
      <c r="BM661" s="212"/>
      <c r="BN661" s="212"/>
      <c r="BO661" s="212"/>
      <c r="BP661" s="119"/>
      <c r="BQ661" s="119"/>
    </row>
    <row r="662" spans="1:69" ht="12" customHeight="1">
      <c r="A662" s="215" t="s">
        <v>856</v>
      </c>
      <c r="B662" s="216">
        <v>364.07</v>
      </c>
      <c r="C662" s="119"/>
      <c r="D662" s="218">
        <v>365.19</v>
      </c>
      <c r="E662" s="219" t="s">
        <v>786</v>
      </c>
      <c r="F662" s="67">
        <f>IF(D662&lt;=374.5,(D662-'[2]Stages'!$C$73)*'[2]Stages'!$H$74+'[2]Stages'!$E$73,IF(D662&lt;=385.3,(D662-'[2]Stages'!$C$74)*'[2]Stages'!$H$75+'[2]Stages'!$E$74,IF(D662&lt;=391.8,(D662-'[2]Stages'!$C$75)*'[2]Stages'!$H$76+'[2]Stages'!$E$75,IF(D662&lt;=397.5,(D662-'[2]Stages'!$C$76)*'[2]Stages'!$H$77+'[2]Stages'!$E$76,IF(D662&lt;=407,(D662-'[2]Stages'!$C$77)*'[2]Stages'!$H$78+'[2]Stages'!$E$77,IF(D662&lt;=411.2,(D662-'[2]Stages'!$C$78)*'[2]Stages'!$H$79+'[2]Stages'!$E$78,IF(D662&lt;=416,(D662-'[2]Stages'!$C$79)*'[2]Stages'!$H$80+'[2]Stages'!$E$79)))))))</f>
        <v>364.1469934640523</v>
      </c>
      <c r="G662" s="119" t="s">
        <v>19</v>
      </c>
      <c r="H662" s="215" t="s">
        <v>794</v>
      </c>
      <c r="I662" s="215" t="s">
        <v>847</v>
      </c>
      <c r="J662" s="119"/>
      <c r="K662" s="119"/>
      <c r="L662" s="119"/>
      <c r="M662" s="216"/>
      <c r="N662" s="119"/>
      <c r="O662" s="119"/>
      <c r="P662" s="119"/>
      <c r="Q662" s="215" t="s">
        <v>238</v>
      </c>
      <c r="R662" s="215" t="s">
        <v>796</v>
      </c>
      <c r="S662" s="119"/>
      <c r="T662" s="119"/>
      <c r="U662" s="119"/>
      <c r="V662" s="119"/>
      <c r="W662" s="105" t="s">
        <v>477</v>
      </c>
      <c r="X662" s="119"/>
      <c r="Y662" s="119"/>
      <c r="Z662" s="119"/>
      <c r="AA662" s="221" t="s">
        <v>788</v>
      </c>
      <c r="AB662" s="18">
        <v>22.4</v>
      </c>
      <c r="AC662" s="222">
        <v>18.29</v>
      </c>
      <c r="AD662" s="223"/>
      <c r="AE662" s="222">
        <v>18.29</v>
      </c>
      <c r="AF662" s="222">
        <v>0.07</v>
      </c>
      <c r="AG662" s="222">
        <v>18.29</v>
      </c>
      <c r="AH662" s="146">
        <f t="shared" si="17"/>
        <v>18.490000000000002</v>
      </c>
      <c r="AI662" s="222">
        <v>28.8</v>
      </c>
      <c r="AJ662" s="223"/>
      <c r="AK662" s="119"/>
      <c r="AL662" s="119"/>
      <c r="AM662" s="119" t="s">
        <v>789</v>
      </c>
      <c r="AN662" s="119" t="s">
        <v>231</v>
      </c>
      <c r="AO662" s="119">
        <v>284</v>
      </c>
      <c r="AP662" s="119"/>
      <c r="AQ662" s="119">
        <v>599</v>
      </c>
      <c r="AR662" s="119">
        <v>609</v>
      </c>
      <c r="AS662" s="119">
        <v>2009</v>
      </c>
      <c r="AT662" s="119"/>
      <c r="AU662" s="119"/>
      <c r="AV662" s="119"/>
      <c r="AW662" s="119" t="s">
        <v>790</v>
      </c>
      <c r="AX662" s="119"/>
      <c r="AY662" s="119"/>
      <c r="AZ662" s="119"/>
      <c r="BA662" s="119"/>
      <c r="BB662" s="119"/>
      <c r="BC662" s="119"/>
      <c r="BD662" s="119"/>
      <c r="BE662" s="119"/>
      <c r="BF662" s="119"/>
      <c r="BG662" s="119"/>
      <c r="BH662" s="119"/>
      <c r="BI662" s="119"/>
      <c r="BJ662" s="119"/>
      <c r="BK662" s="211"/>
      <c r="BL662" s="212"/>
      <c r="BM662" s="212"/>
      <c r="BN662" s="212"/>
      <c r="BO662" s="212"/>
      <c r="BP662" s="119"/>
      <c r="BQ662" s="119"/>
    </row>
    <row r="663" spans="1:69" ht="12" customHeight="1">
      <c r="A663" s="215" t="s">
        <v>857</v>
      </c>
      <c r="B663" s="217">
        <v>364.2</v>
      </c>
      <c r="C663" s="119"/>
      <c r="D663" s="224">
        <v>365.32</v>
      </c>
      <c r="E663" s="219" t="s">
        <v>786</v>
      </c>
      <c r="F663" s="67">
        <f>IF(D663&lt;=374.5,(D663-'[2]Stages'!$C$73)*'[2]Stages'!$H$74+'[2]Stages'!$E$73,IF(D663&lt;=385.3,(D663-'[2]Stages'!$C$74)*'[2]Stages'!$H$75+'[2]Stages'!$E$74,IF(D663&lt;=391.8,(D663-'[2]Stages'!$C$75)*'[2]Stages'!$H$76+'[2]Stages'!$E$75,IF(D663&lt;=397.5,(D663-'[2]Stages'!$C$76)*'[2]Stages'!$H$77+'[2]Stages'!$E$76,IF(D663&lt;=407,(D663-'[2]Stages'!$C$77)*'[2]Stages'!$H$78+'[2]Stages'!$E$77,IF(D663&lt;=411.2,(D663-'[2]Stages'!$C$78)*'[2]Stages'!$H$79+'[2]Stages'!$E$78,IF(D663&lt;=416,(D663-'[2]Stages'!$C$79)*'[2]Stages'!$H$80+'[2]Stages'!$E$79)))))))</f>
        <v>364.26</v>
      </c>
      <c r="G663" s="119" t="s">
        <v>19</v>
      </c>
      <c r="H663" s="215" t="s">
        <v>794</v>
      </c>
      <c r="I663" s="215"/>
      <c r="J663" s="119"/>
      <c r="K663" s="119"/>
      <c r="L663" s="119"/>
      <c r="M663" s="217"/>
      <c r="N663" s="119"/>
      <c r="O663" s="119"/>
      <c r="P663" s="119"/>
      <c r="Q663" s="215" t="s">
        <v>207</v>
      </c>
      <c r="R663" s="215" t="s">
        <v>774</v>
      </c>
      <c r="S663" s="119"/>
      <c r="T663" s="119"/>
      <c r="U663" s="119"/>
      <c r="V663" s="119"/>
      <c r="W663" s="105" t="s">
        <v>477</v>
      </c>
      <c r="X663" s="119"/>
      <c r="Y663" s="119"/>
      <c r="Z663" s="119"/>
      <c r="AA663" s="221" t="s">
        <v>788</v>
      </c>
      <c r="AB663" s="18">
        <v>22.4</v>
      </c>
      <c r="AC663" s="225">
        <v>18.65</v>
      </c>
      <c r="AD663" s="223"/>
      <c r="AE663" s="225">
        <v>18.65</v>
      </c>
      <c r="AF663" s="225">
        <v>0.29</v>
      </c>
      <c r="AG663" s="225">
        <v>18.65</v>
      </c>
      <c r="AH663" s="146">
        <f aca="true" t="shared" si="18" ref="AH663:AH726">AG663+(22.6-AB663)</f>
        <v>18.85</v>
      </c>
      <c r="AI663" s="225">
        <v>27.2</v>
      </c>
      <c r="AJ663" s="223"/>
      <c r="AK663" s="119"/>
      <c r="AL663" s="119"/>
      <c r="AM663" s="119" t="s">
        <v>789</v>
      </c>
      <c r="AN663" s="119" t="s">
        <v>231</v>
      </c>
      <c r="AO663" s="119">
        <v>284</v>
      </c>
      <c r="AP663" s="119"/>
      <c r="AQ663" s="119">
        <v>599</v>
      </c>
      <c r="AR663" s="119">
        <v>609</v>
      </c>
      <c r="AS663" s="119">
        <v>2009</v>
      </c>
      <c r="AT663" s="119"/>
      <c r="AU663" s="119"/>
      <c r="AV663" s="119"/>
      <c r="AW663" s="119" t="s">
        <v>790</v>
      </c>
      <c r="AX663" s="119"/>
      <c r="AY663" s="119"/>
      <c r="AZ663" s="119"/>
      <c r="BA663" s="119"/>
      <c r="BB663" s="119"/>
      <c r="BC663" s="119"/>
      <c r="BD663" s="119"/>
      <c r="BE663" s="119"/>
      <c r="BF663" s="119"/>
      <c r="BG663" s="119"/>
      <c r="BH663" s="119"/>
      <c r="BI663" s="119"/>
      <c r="BJ663" s="119"/>
      <c r="BK663" s="211"/>
      <c r="BL663" s="212"/>
      <c r="BM663" s="212"/>
      <c r="BN663" s="212"/>
      <c r="BO663" s="212"/>
      <c r="BP663" s="119"/>
      <c r="BQ663" s="119"/>
    </row>
    <row r="664" spans="1:69" ht="12" customHeight="1">
      <c r="A664" s="215" t="s">
        <v>858</v>
      </c>
      <c r="B664" s="217">
        <v>364.24</v>
      </c>
      <c r="C664" s="119"/>
      <c r="D664" s="224">
        <v>365.36</v>
      </c>
      <c r="E664" s="219" t="s">
        <v>786</v>
      </c>
      <c r="F664" s="67">
        <f>IF(D664&lt;=374.5,(D664-'[2]Stages'!$C$73)*'[2]Stages'!$H$74+'[2]Stages'!$E$73,IF(D664&lt;=385.3,(D664-'[2]Stages'!$C$74)*'[2]Stages'!$H$75+'[2]Stages'!$E$74,IF(D664&lt;=391.8,(D664-'[2]Stages'!$C$75)*'[2]Stages'!$H$76+'[2]Stages'!$E$75,IF(D664&lt;=397.5,(D664-'[2]Stages'!$C$76)*'[2]Stages'!$H$77+'[2]Stages'!$E$76,IF(D664&lt;=407,(D664-'[2]Stages'!$C$77)*'[2]Stages'!$H$78+'[2]Stages'!$E$77,IF(D664&lt;=411.2,(D664-'[2]Stages'!$C$78)*'[2]Stages'!$H$79+'[2]Stages'!$E$78,IF(D664&lt;=416,(D664-'[2]Stages'!$C$79)*'[2]Stages'!$H$80+'[2]Stages'!$E$79)))))))</f>
        <v>364.29477124183006</v>
      </c>
      <c r="G664" s="119" t="s">
        <v>19</v>
      </c>
      <c r="H664" s="215" t="s">
        <v>794</v>
      </c>
      <c r="I664" s="215" t="s">
        <v>859</v>
      </c>
      <c r="J664" s="119"/>
      <c r="K664" s="119"/>
      <c r="L664" s="119"/>
      <c r="M664" s="217"/>
      <c r="N664" s="119"/>
      <c r="O664" s="119"/>
      <c r="P664" s="119"/>
      <c r="Q664" s="215" t="s">
        <v>238</v>
      </c>
      <c r="R664" s="227" t="s">
        <v>838</v>
      </c>
      <c r="S664" s="119"/>
      <c r="T664" s="119"/>
      <c r="U664" s="119"/>
      <c r="V664" s="119"/>
      <c r="W664" s="105" t="s">
        <v>477</v>
      </c>
      <c r="X664" s="119"/>
      <c r="Y664" s="119"/>
      <c r="Z664" s="119"/>
      <c r="AA664" s="221" t="s">
        <v>788</v>
      </c>
      <c r="AB664" s="18">
        <v>22.4</v>
      </c>
      <c r="AC664" s="225">
        <v>19.54</v>
      </c>
      <c r="AD664" s="223"/>
      <c r="AE664" s="225">
        <v>19.54</v>
      </c>
      <c r="AF664" s="225">
        <v>0.45</v>
      </c>
      <c r="AG664" s="225">
        <v>19.54</v>
      </c>
      <c r="AH664" s="146">
        <f t="shared" si="18"/>
        <v>19.740000000000002</v>
      </c>
      <c r="AI664" s="225">
        <v>23.3</v>
      </c>
      <c r="AJ664" s="223"/>
      <c r="AK664" s="119"/>
      <c r="AL664" s="119"/>
      <c r="AM664" s="119" t="s">
        <v>789</v>
      </c>
      <c r="AN664" s="119" t="s">
        <v>231</v>
      </c>
      <c r="AO664" s="119">
        <v>284</v>
      </c>
      <c r="AP664" s="119"/>
      <c r="AQ664" s="119">
        <v>599</v>
      </c>
      <c r="AR664" s="119">
        <v>609</v>
      </c>
      <c r="AS664" s="119">
        <v>2009</v>
      </c>
      <c r="AT664" s="119"/>
      <c r="AU664" s="119"/>
      <c r="AV664" s="119"/>
      <c r="AW664" s="119" t="s">
        <v>790</v>
      </c>
      <c r="AX664" s="119"/>
      <c r="AY664" s="119"/>
      <c r="AZ664" s="119"/>
      <c r="BA664" s="119"/>
      <c r="BB664" s="119"/>
      <c r="BC664" s="119"/>
      <c r="BD664" s="119"/>
      <c r="BE664" s="119"/>
      <c r="BF664" s="119"/>
      <c r="BG664" s="119"/>
      <c r="BH664" s="119"/>
      <c r="BI664" s="119"/>
      <c r="BJ664" s="119"/>
      <c r="BK664" s="211"/>
      <c r="BL664" s="212"/>
      <c r="BM664" s="212"/>
      <c r="BN664" s="212"/>
      <c r="BO664" s="212"/>
      <c r="BP664" s="119"/>
      <c r="BQ664" s="119"/>
    </row>
    <row r="665" spans="1:69" ht="12" customHeight="1">
      <c r="A665" s="215" t="s">
        <v>860</v>
      </c>
      <c r="B665" s="216">
        <v>364.38</v>
      </c>
      <c r="C665" s="119"/>
      <c r="D665" s="218">
        <v>365.5</v>
      </c>
      <c r="E665" s="219" t="s">
        <v>786</v>
      </c>
      <c r="F665" s="67">
        <f>IF(D665&lt;=374.5,(D665-'[2]Stages'!$C$73)*'[2]Stages'!$H$74+'[2]Stages'!$E$73,IF(D665&lt;=385.3,(D665-'[2]Stages'!$C$74)*'[2]Stages'!$H$75+'[2]Stages'!$E$74,IF(D665&lt;=391.8,(D665-'[2]Stages'!$C$75)*'[2]Stages'!$H$76+'[2]Stages'!$E$75,IF(D665&lt;=397.5,(D665-'[2]Stages'!$C$76)*'[2]Stages'!$H$77+'[2]Stages'!$E$76,IF(D665&lt;=407,(D665-'[2]Stages'!$C$77)*'[2]Stages'!$H$78+'[2]Stages'!$E$77,IF(D665&lt;=411.2,(D665-'[2]Stages'!$C$78)*'[2]Stages'!$H$79+'[2]Stages'!$E$78,IF(D665&lt;=416,(D665-'[2]Stages'!$C$79)*'[2]Stages'!$H$80+'[2]Stages'!$E$79)))))))</f>
        <v>364.4164705882353</v>
      </c>
      <c r="G665" s="119" t="s">
        <v>19</v>
      </c>
      <c r="H665" s="215" t="s">
        <v>794</v>
      </c>
      <c r="I665" s="215" t="s">
        <v>859</v>
      </c>
      <c r="J665" s="119"/>
      <c r="K665" s="119"/>
      <c r="L665" s="119"/>
      <c r="M665" s="216"/>
      <c r="N665" s="119"/>
      <c r="O665" s="119"/>
      <c r="P665" s="119"/>
      <c r="Q665" s="215" t="s">
        <v>238</v>
      </c>
      <c r="R665" s="215" t="s">
        <v>796</v>
      </c>
      <c r="S665" s="119"/>
      <c r="T665" s="119"/>
      <c r="U665" s="119"/>
      <c r="V665" s="119"/>
      <c r="W665" s="105" t="s">
        <v>477</v>
      </c>
      <c r="X665" s="119"/>
      <c r="Y665" s="119"/>
      <c r="Z665" s="119"/>
      <c r="AA665" s="226">
        <v>6</v>
      </c>
      <c r="AB665" s="18">
        <v>22.4</v>
      </c>
      <c r="AC665" s="222">
        <v>18.51</v>
      </c>
      <c r="AD665" s="223"/>
      <c r="AE665" s="222">
        <v>18.51</v>
      </c>
      <c r="AF665" s="222">
        <v>0.24</v>
      </c>
      <c r="AG665" s="222">
        <v>18.51</v>
      </c>
      <c r="AH665" s="146">
        <f t="shared" si="18"/>
        <v>18.710000000000004</v>
      </c>
      <c r="AI665" s="222">
        <v>27.8</v>
      </c>
      <c r="AJ665" s="223"/>
      <c r="AK665" s="119"/>
      <c r="AL665" s="119"/>
      <c r="AM665" s="119" t="s">
        <v>789</v>
      </c>
      <c r="AN665" s="119" t="s">
        <v>231</v>
      </c>
      <c r="AO665" s="119">
        <v>284</v>
      </c>
      <c r="AP665" s="119"/>
      <c r="AQ665" s="119">
        <v>599</v>
      </c>
      <c r="AR665" s="119">
        <v>609</v>
      </c>
      <c r="AS665" s="119">
        <v>2009</v>
      </c>
      <c r="AT665" s="119"/>
      <c r="AU665" s="119"/>
      <c r="AV665" s="119"/>
      <c r="AW665" s="119" t="s">
        <v>790</v>
      </c>
      <c r="AX665" s="119"/>
      <c r="AY665" s="119"/>
      <c r="AZ665" s="119"/>
      <c r="BA665" s="119"/>
      <c r="BB665" s="119"/>
      <c r="BC665" s="119"/>
      <c r="BD665" s="119"/>
      <c r="BE665" s="119"/>
      <c r="BF665" s="119"/>
      <c r="BG665" s="119"/>
      <c r="BH665" s="119"/>
      <c r="BI665" s="119"/>
      <c r="BJ665" s="119"/>
      <c r="BK665" s="211"/>
      <c r="BL665" s="212"/>
      <c r="BM665" s="212"/>
      <c r="BN665" s="212"/>
      <c r="BO665" s="212"/>
      <c r="BP665" s="119"/>
      <c r="BQ665" s="119"/>
    </row>
    <row r="666" spans="1:69" ht="12" customHeight="1">
      <c r="A666" s="215" t="s">
        <v>861</v>
      </c>
      <c r="B666" s="217">
        <v>364.56</v>
      </c>
      <c r="C666" s="119"/>
      <c r="D666" s="224">
        <v>365.68</v>
      </c>
      <c r="E666" s="219" t="s">
        <v>786</v>
      </c>
      <c r="F666" s="67">
        <f>IF(D666&lt;=374.5,(D666-'[2]Stages'!$C$73)*'[2]Stages'!$H$74+'[2]Stages'!$E$73,IF(D666&lt;=385.3,(D666-'[2]Stages'!$C$74)*'[2]Stages'!$H$75+'[2]Stages'!$E$74,IF(D666&lt;=391.8,(D666-'[2]Stages'!$C$75)*'[2]Stages'!$H$76+'[2]Stages'!$E$75,IF(D666&lt;=397.5,(D666-'[2]Stages'!$C$76)*'[2]Stages'!$H$77+'[2]Stages'!$E$76,IF(D666&lt;=407,(D666-'[2]Stages'!$C$77)*'[2]Stages'!$H$78+'[2]Stages'!$E$77,IF(D666&lt;=411.2,(D666-'[2]Stages'!$C$78)*'[2]Stages'!$H$79+'[2]Stages'!$E$78,IF(D666&lt;=416,(D666-'[2]Stages'!$C$79)*'[2]Stages'!$H$80+'[2]Stages'!$E$79)))))))</f>
        <v>364.5729411764706</v>
      </c>
      <c r="G666" s="119" t="s">
        <v>19</v>
      </c>
      <c r="H666" s="215" t="s">
        <v>794</v>
      </c>
      <c r="I666" s="215" t="s">
        <v>859</v>
      </c>
      <c r="J666" s="119"/>
      <c r="K666" s="119"/>
      <c r="L666" s="119"/>
      <c r="M666" s="217"/>
      <c r="N666" s="119"/>
      <c r="O666" s="119"/>
      <c r="P666" s="119"/>
      <c r="Q666" s="215" t="s">
        <v>238</v>
      </c>
      <c r="R666" s="227" t="s">
        <v>838</v>
      </c>
      <c r="S666" s="119"/>
      <c r="T666" s="119"/>
      <c r="U666" s="119"/>
      <c r="V666" s="119"/>
      <c r="W666" s="105" t="s">
        <v>477</v>
      </c>
      <c r="X666" s="119"/>
      <c r="Y666" s="119"/>
      <c r="Z666" s="119"/>
      <c r="AA666" s="221" t="s">
        <v>788</v>
      </c>
      <c r="AB666" s="18">
        <v>22.4</v>
      </c>
      <c r="AC666" s="225">
        <v>19.54</v>
      </c>
      <c r="AD666" s="223"/>
      <c r="AE666" s="225">
        <v>19.54</v>
      </c>
      <c r="AF666" s="225">
        <v>0.06</v>
      </c>
      <c r="AG666" s="225">
        <v>19.54</v>
      </c>
      <c r="AH666" s="146">
        <f t="shared" si="18"/>
        <v>19.740000000000002</v>
      </c>
      <c r="AI666" s="225">
        <v>23.3</v>
      </c>
      <c r="AJ666" s="223"/>
      <c r="AK666" s="119"/>
      <c r="AL666" s="119"/>
      <c r="AM666" s="119" t="s">
        <v>789</v>
      </c>
      <c r="AN666" s="119" t="s">
        <v>231</v>
      </c>
      <c r="AO666" s="119">
        <v>284</v>
      </c>
      <c r="AP666" s="119"/>
      <c r="AQ666" s="119">
        <v>599</v>
      </c>
      <c r="AR666" s="119">
        <v>609</v>
      </c>
      <c r="AS666" s="119">
        <v>2009</v>
      </c>
      <c r="AT666" s="119"/>
      <c r="AU666" s="119"/>
      <c r="AV666" s="119"/>
      <c r="AW666" s="119" t="s">
        <v>790</v>
      </c>
      <c r="AX666" s="119"/>
      <c r="AY666" s="119"/>
      <c r="AZ666" s="119"/>
      <c r="BA666" s="119"/>
      <c r="BB666" s="119"/>
      <c r="BC666" s="119"/>
      <c r="BD666" s="119"/>
      <c r="BE666" s="119"/>
      <c r="BF666" s="119"/>
      <c r="BG666" s="119"/>
      <c r="BH666" s="119"/>
      <c r="BI666" s="119"/>
      <c r="BJ666" s="119"/>
      <c r="BK666" s="211"/>
      <c r="BL666" s="212"/>
      <c r="BM666" s="212"/>
      <c r="BN666" s="212"/>
      <c r="BO666" s="212"/>
      <c r="BP666" s="119"/>
      <c r="BQ666" s="119"/>
    </row>
    <row r="667" spans="1:69" ht="12" customHeight="1">
      <c r="A667" s="215" t="s">
        <v>862</v>
      </c>
      <c r="B667" s="216">
        <v>364.59</v>
      </c>
      <c r="C667" s="119"/>
      <c r="D667" s="218">
        <v>365.7</v>
      </c>
      <c r="E667" s="219" t="s">
        <v>786</v>
      </c>
      <c r="F667" s="67">
        <f>IF(D667&lt;=374.5,(D667-'[2]Stages'!$C$73)*'[2]Stages'!$H$74+'[2]Stages'!$E$73,IF(D667&lt;=385.3,(D667-'[2]Stages'!$C$74)*'[2]Stages'!$H$75+'[2]Stages'!$E$74,IF(D667&lt;=391.8,(D667-'[2]Stages'!$C$75)*'[2]Stages'!$H$76+'[2]Stages'!$E$75,IF(D667&lt;=397.5,(D667-'[2]Stages'!$C$76)*'[2]Stages'!$H$77+'[2]Stages'!$E$76,IF(D667&lt;=407,(D667-'[2]Stages'!$C$77)*'[2]Stages'!$H$78+'[2]Stages'!$E$77,IF(D667&lt;=411.2,(D667-'[2]Stages'!$C$78)*'[2]Stages'!$H$79+'[2]Stages'!$E$78,IF(D667&lt;=416,(D667-'[2]Stages'!$C$79)*'[2]Stages'!$H$80+'[2]Stages'!$E$79)))))))</f>
        <v>364.5903267973856</v>
      </c>
      <c r="G667" s="119" t="s">
        <v>19</v>
      </c>
      <c r="H667" s="215" t="s">
        <v>794</v>
      </c>
      <c r="I667" s="215" t="s">
        <v>859</v>
      </c>
      <c r="J667" s="119"/>
      <c r="K667" s="119"/>
      <c r="L667" s="119"/>
      <c r="M667" s="216"/>
      <c r="N667" s="119"/>
      <c r="O667" s="119"/>
      <c r="P667" s="119"/>
      <c r="Q667" s="215" t="s">
        <v>238</v>
      </c>
      <c r="R667" s="215" t="s">
        <v>796</v>
      </c>
      <c r="S667" s="119"/>
      <c r="T667" s="119"/>
      <c r="U667" s="119"/>
      <c r="V667" s="119"/>
      <c r="W667" s="105" t="s">
        <v>477</v>
      </c>
      <c r="X667" s="119"/>
      <c r="Y667" s="119"/>
      <c r="Z667" s="119"/>
      <c r="AA667" s="221" t="s">
        <v>788</v>
      </c>
      <c r="AB667" s="18">
        <v>22.4</v>
      </c>
      <c r="AC667" s="222">
        <v>18.57</v>
      </c>
      <c r="AD667" s="223"/>
      <c r="AE667" s="222">
        <v>18.57</v>
      </c>
      <c r="AF667" s="222">
        <v>0.11</v>
      </c>
      <c r="AG667" s="222">
        <v>18.57</v>
      </c>
      <c r="AH667" s="146">
        <f t="shared" si="18"/>
        <v>18.770000000000003</v>
      </c>
      <c r="AI667" s="222">
        <v>27.6</v>
      </c>
      <c r="AJ667" s="223"/>
      <c r="AK667" s="119"/>
      <c r="AL667" s="119"/>
      <c r="AM667" s="119" t="s">
        <v>789</v>
      </c>
      <c r="AN667" s="119" t="s">
        <v>231</v>
      </c>
      <c r="AO667" s="119">
        <v>284</v>
      </c>
      <c r="AP667" s="119"/>
      <c r="AQ667" s="119">
        <v>599</v>
      </c>
      <c r="AR667" s="119">
        <v>609</v>
      </c>
      <c r="AS667" s="119">
        <v>2009</v>
      </c>
      <c r="AT667" s="119"/>
      <c r="AU667" s="119"/>
      <c r="AV667" s="119"/>
      <c r="AW667" s="119" t="s">
        <v>790</v>
      </c>
      <c r="AX667" s="119"/>
      <c r="AY667" s="119"/>
      <c r="AZ667" s="119"/>
      <c r="BA667" s="119"/>
      <c r="BB667" s="119"/>
      <c r="BC667" s="119"/>
      <c r="BD667" s="119"/>
      <c r="BE667" s="119"/>
      <c r="BF667" s="119"/>
      <c r="BG667" s="119"/>
      <c r="BH667" s="119"/>
      <c r="BI667" s="119"/>
      <c r="BJ667" s="119"/>
      <c r="BK667" s="211"/>
      <c r="BL667" s="212"/>
      <c r="BM667" s="212"/>
      <c r="BN667" s="212"/>
      <c r="BO667" s="212"/>
      <c r="BP667" s="119"/>
      <c r="BQ667" s="119"/>
    </row>
    <row r="668" spans="1:69" ht="12" customHeight="1">
      <c r="A668" s="215" t="s">
        <v>863</v>
      </c>
      <c r="B668" s="217">
        <v>364.69</v>
      </c>
      <c r="C668" s="119"/>
      <c r="D668" s="224">
        <v>365.8</v>
      </c>
      <c r="E668" s="219" t="s">
        <v>786</v>
      </c>
      <c r="F668" s="67">
        <f>IF(D668&lt;=374.5,(D668-'[2]Stages'!$C$73)*'[2]Stages'!$H$74+'[2]Stages'!$E$73,IF(D668&lt;=385.3,(D668-'[2]Stages'!$C$74)*'[2]Stages'!$H$75+'[2]Stages'!$E$74,IF(D668&lt;=391.8,(D668-'[2]Stages'!$C$75)*'[2]Stages'!$H$76+'[2]Stages'!$E$75,IF(D668&lt;=397.5,(D668-'[2]Stages'!$C$76)*'[2]Stages'!$H$77+'[2]Stages'!$E$76,IF(D668&lt;=407,(D668-'[2]Stages'!$C$77)*'[2]Stages'!$H$78+'[2]Stages'!$E$77,IF(D668&lt;=411.2,(D668-'[2]Stages'!$C$78)*'[2]Stages'!$H$79+'[2]Stages'!$E$78,IF(D668&lt;=416,(D668-'[2]Stages'!$C$79)*'[2]Stages'!$H$80+'[2]Stages'!$E$79)))))))</f>
        <v>364.6772549019608</v>
      </c>
      <c r="G668" s="119" t="s">
        <v>19</v>
      </c>
      <c r="H668" s="215" t="s">
        <v>794</v>
      </c>
      <c r="I668" s="215"/>
      <c r="J668" s="119"/>
      <c r="K668" s="119"/>
      <c r="L668" s="119"/>
      <c r="M668" s="217"/>
      <c r="N668" s="119"/>
      <c r="O668" s="119"/>
      <c r="P668" s="119"/>
      <c r="Q668" s="215" t="s">
        <v>207</v>
      </c>
      <c r="R668" s="215" t="s">
        <v>774</v>
      </c>
      <c r="S668" s="119"/>
      <c r="T668" s="119"/>
      <c r="U668" s="119"/>
      <c r="V668" s="119"/>
      <c r="W668" s="105" t="s">
        <v>477</v>
      </c>
      <c r="X668" s="119"/>
      <c r="Y668" s="119"/>
      <c r="Z668" s="119"/>
      <c r="AA668" s="221" t="s">
        <v>788</v>
      </c>
      <c r="AB668" s="18">
        <v>22.4</v>
      </c>
      <c r="AC668" s="225">
        <v>18.87</v>
      </c>
      <c r="AD668" s="223"/>
      <c r="AE668" s="225">
        <v>18.87</v>
      </c>
      <c r="AF668" s="225">
        <v>0.16</v>
      </c>
      <c r="AG668" s="225">
        <v>18.87</v>
      </c>
      <c r="AH668" s="146">
        <f t="shared" si="18"/>
        <v>19.070000000000004</v>
      </c>
      <c r="AI668" s="225">
        <v>26.3</v>
      </c>
      <c r="AJ668" s="223"/>
      <c r="AK668" s="119"/>
      <c r="AL668" s="119"/>
      <c r="AM668" s="119" t="s">
        <v>789</v>
      </c>
      <c r="AN668" s="119" t="s">
        <v>231</v>
      </c>
      <c r="AO668" s="119">
        <v>284</v>
      </c>
      <c r="AP668" s="119"/>
      <c r="AQ668" s="119">
        <v>599</v>
      </c>
      <c r="AR668" s="119">
        <v>609</v>
      </c>
      <c r="AS668" s="119">
        <v>2009</v>
      </c>
      <c r="AT668" s="119"/>
      <c r="AU668" s="119"/>
      <c r="AV668" s="119"/>
      <c r="AW668" s="119" t="s">
        <v>790</v>
      </c>
      <c r="AX668" s="119"/>
      <c r="AY668" s="119"/>
      <c r="AZ668" s="119"/>
      <c r="BA668" s="119"/>
      <c r="BB668" s="119"/>
      <c r="BC668" s="119"/>
      <c r="BD668" s="119"/>
      <c r="BE668" s="119"/>
      <c r="BF668" s="119"/>
      <c r="BG668" s="119"/>
      <c r="BH668" s="119"/>
      <c r="BI668" s="119"/>
      <c r="BJ668" s="119"/>
      <c r="BK668" s="211"/>
      <c r="BL668" s="212"/>
      <c r="BM668" s="212"/>
      <c r="BN668" s="212"/>
      <c r="BO668" s="212"/>
      <c r="BP668" s="119"/>
      <c r="BQ668" s="119"/>
    </row>
    <row r="669" spans="1:69" ht="12" customHeight="1">
      <c r="A669" s="215" t="s">
        <v>864</v>
      </c>
      <c r="B669" s="217">
        <v>364.75</v>
      </c>
      <c r="C669" s="119"/>
      <c r="D669" s="224">
        <v>365.86</v>
      </c>
      <c r="E669" s="219" t="s">
        <v>786</v>
      </c>
      <c r="F669" s="67">
        <f>IF(D669&lt;=374.5,(D669-'[2]Stages'!$C$73)*'[2]Stages'!$H$74+'[2]Stages'!$E$73,IF(D669&lt;=385.3,(D669-'[2]Stages'!$C$74)*'[2]Stages'!$H$75+'[2]Stages'!$E$74,IF(D669&lt;=391.8,(D669-'[2]Stages'!$C$75)*'[2]Stages'!$H$76+'[2]Stages'!$E$75,IF(D669&lt;=397.5,(D669-'[2]Stages'!$C$76)*'[2]Stages'!$H$77+'[2]Stages'!$E$76,IF(D669&lt;=407,(D669-'[2]Stages'!$C$77)*'[2]Stages'!$H$78+'[2]Stages'!$E$77,IF(D669&lt;=411.2,(D669-'[2]Stages'!$C$78)*'[2]Stages'!$H$79+'[2]Stages'!$E$78,IF(D669&lt;=416,(D669-'[2]Stages'!$C$79)*'[2]Stages'!$H$80+'[2]Stages'!$E$79)))))))</f>
        <v>364.7294117647059</v>
      </c>
      <c r="G669" s="119" t="s">
        <v>19</v>
      </c>
      <c r="H669" s="215" t="s">
        <v>794</v>
      </c>
      <c r="I669" s="215" t="s">
        <v>859</v>
      </c>
      <c r="J669" s="119"/>
      <c r="K669" s="119"/>
      <c r="L669" s="119"/>
      <c r="M669" s="217"/>
      <c r="N669" s="119"/>
      <c r="O669" s="119"/>
      <c r="P669" s="119"/>
      <c r="Q669" s="215" t="s">
        <v>238</v>
      </c>
      <c r="R669" s="227" t="s">
        <v>838</v>
      </c>
      <c r="S669" s="119"/>
      <c r="T669" s="119"/>
      <c r="U669" s="119"/>
      <c r="V669" s="119"/>
      <c r="W669" s="105" t="s">
        <v>477</v>
      </c>
      <c r="X669" s="119"/>
      <c r="Y669" s="119"/>
      <c r="Z669" s="119"/>
      <c r="AA669" s="221" t="s">
        <v>788</v>
      </c>
      <c r="AB669" s="18">
        <v>22.4</v>
      </c>
      <c r="AC669" s="225">
        <v>19.69</v>
      </c>
      <c r="AD669" s="223"/>
      <c r="AE669" s="225">
        <v>19.69</v>
      </c>
      <c r="AF669" s="225">
        <v>0.11</v>
      </c>
      <c r="AG669" s="225">
        <v>19.69</v>
      </c>
      <c r="AH669" s="146">
        <f t="shared" si="18"/>
        <v>19.890000000000004</v>
      </c>
      <c r="AI669" s="225">
        <v>22.7</v>
      </c>
      <c r="AJ669" s="223"/>
      <c r="AK669" s="119"/>
      <c r="AL669" s="119"/>
      <c r="AM669" s="119" t="s">
        <v>789</v>
      </c>
      <c r="AN669" s="119" t="s">
        <v>231</v>
      </c>
      <c r="AO669" s="119">
        <v>284</v>
      </c>
      <c r="AP669" s="119"/>
      <c r="AQ669" s="119">
        <v>599</v>
      </c>
      <c r="AR669" s="119">
        <v>609</v>
      </c>
      <c r="AS669" s="119">
        <v>2009</v>
      </c>
      <c r="AT669" s="119"/>
      <c r="AU669" s="119"/>
      <c r="AV669" s="119"/>
      <c r="AW669" s="119" t="s">
        <v>790</v>
      </c>
      <c r="AX669" s="119"/>
      <c r="AY669" s="119"/>
      <c r="AZ669" s="119"/>
      <c r="BA669" s="119"/>
      <c r="BB669" s="119"/>
      <c r="BC669" s="119"/>
      <c r="BD669" s="119"/>
      <c r="BE669" s="119"/>
      <c r="BF669" s="119"/>
      <c r="BG669" s="119"/>
      <c r="BH669" s="119"/>
      <c r="BI669" s="119"/>
      <c r="BJ669" s="119"/>
      <c r="BK669" s="211"/>
      <c r="BL669" s="212"/>
      <c r="BM669" s="212"/>
      <c r="BN669" s="212"/>
      <c r="BO669" s="212"/>
      <c r="BP669" s="119"/>
      <c r="BQ669" s="119"/>
    </row>
    <row r="670" spans="1:69" ht="12" customHeight="1">
      <c r="A670" s="215" t="s">
        <v>865</v>
      </c>
      <c r="B670" s="217">
        <v>364.84</v>
      </c>
      <c r="C670" s="119"/>
      <c r="D670" s="224">
        <v>365.95</v>
      </c>
      <c r="E670" s="219" t="s">
        <v>786</v>
      </c>
      <c r="F670" s="67">
        <f>IF(D670&lt;=374.5,(D670-'[2]Stages'!$C$73)*'[2]Stages'!$H$74+'[2]Stages'!$E$73,IF(D670&lt;=385.3,(D670-'[2]Stages'!$C$74)*'[2]Stages'!$H$75+'[2]Stages'!$E$74,IF(D670&lt;=391.8,(D670-'[2]Stages'!$C$75)*'[2]Stages'!$H$76+'[2]Stages'!$E$75,IF(D670&lt;=397.5,(D670-'[2]Stages'!$C$76)*'[2]Stages'!$H$77+'[2]Stages'!$E$76,IF(D670&lt;=407,(D670-'[2]Stages'!$C$77)*'[2]Stages'!$H$78+'[2]Stages'!$E$77,IF(D670&lt;=411.2,(D670-'[2]Stages'!$C$78)*'[2]Stages'!$H$79+'[2]Stages'!$E$78,IF(D670&lt;=416,(D670-'[2]Stages'!$C$79)*'[2]Stages'!$H$80+'[2]Stages'!$E$79)))))))</f>
        <v>364.80764705882353</v>
      </c>
      <c r="G670" s="119" t="s">
        <v>19</v>
      </c>
      <c r="H670" s="215" t="s">
        <v>794</v>
      </c>
      <c r="I670" s="215" t="s">
        <v>859</v>
      </c>
      <c r="J670" s="119"/>
      <c r="K670" s="119"/>
      <c r="L670" s="119"/>
      <c r="M670" s="217"/>
      <c r="N670" s="119"/>
      <c r="O670" s="119"/>
      <c r="P670" s="119"/>
      <c r="Q670" s="215" t="s">
        <v>238</v>
      </c>
      <c r="R670" s="227" t="s">
        <v>838</v>
      </c>
      <c r="S670" s="119"/>
      <c r="T670" s="119"/>
      <c r="U670" s="119"/>
      <c r="V670" s="119"/>
      <c r="W670" s="105" t="s">
        <v>477</v>
      </c>
      <c r="X670" s="119"/>
      <c r="Y670" s="119"/>
      <c r="Z670" s="119"/>
      <c r="AA670" s="221" t="s">
        <v>788</v>
      </c>
      <c r="AB670" s="18">
        <v>22.4</v>
      </c>
      <c r="AC670" s="225">
        <v>19.35</v>
      </c>
      <c r="AD670" s="223"/>
      <c r="AE670" s="225">
        <v>19.35</v>
      </c>
      <c r="AF670" s="225">
        <v>0.41</v>
      </c>
      <c r="AG670" s="225">
        <v>19.35</v>
      </c>
      <c r="AH670" s="146">
        <f t="shared" si="18"/>
        <v>19.550000000000004</v>
      </c>
      <c r="AI670" s="225">
        <v>24.2</v>
      </c>
      <c r="AJ670" s="223"/>
      <c r="AK670" s="119"/>
      <c r="AL670" s="119"/>
      <c r="AM670" s="119" t="s">
        <v>789</v>
      </c>
      <c r="AN670" s="119" t="s">
        <v>231</v>
      </c>
      <c r="AO670" s="119">
        <v>284</v>
      </c>
      <c r="AP670" s="119"/>
      <c r="AQ670" s="119">
        <v>599</v>
      </c>
      <c r="AR670" s="119">
        <v>609</v>
      </c>
      <c r="AS670" s="119">
        <v>2009</v>
      </c>
      <c r="AT670" s="119"/>
      <c r="AU670" s="119"/>
      <c r="AV670" s="119"/>
      <c r="AW670" s="119" t="s">
        <v>790</v>
      </c>
      <c r="AX670" s="119"/>
      <c r="AY670" s="119"/>
      <c r="AZ670" s="119"/>
      <c r="BA670" s="119"/>
      <c r="BB670" s="119"/>
      <c r="BC670" s="119"/>
      <c r="BD670" s="119"/>
      <c r="BE670" s="119"/>
      <c r="BF670" s="119"/>
      <c r="BG670" s="119"/>
      <c r="BH670" s="119"/>
      <c r="BI670" s="119"/>
      <c r="BJ670" s="119"/>
      <c r="BK670" s="211"/>
      <c r="BL670" s="212"/>
      <c r="BM670" s="212"/>
      <c r="BN670" s="212"/>
      <c r="BO670" s="212"/>
      <c r="BP670" s="119"/>
      <c r="BQ670" s="119"/>
    </row>
    <row r="671" spans="1:69" ht="12" customHeight="1">
      <c r="A671" s="226" t="s">
        <v>866</v>
      </c>
      <c r="B671" s="216">
        <v>364.858</v>
      </c>
      <c r="C671" s="119"/>
      <c r="D671" s="218">
        <v>365.97</v>
      </c>
      <c r="E671" s="219" t="s">
        <v>786</v>
      </c>
      <c r="F671" s="67">
        <f>IF(D671&lt;=374.5,(D671-'[2]Stages'!$C$73)*'[2]Stages'!$H$74+'[2]Stages'!$E$73,IF(D671&lt;=385.3,(D671-'[2]Stages'!$C$74)*'[2]Stages'!$H$75+'[2]Stages'!$E$74,IF(D671&lt;=391.8,(D671-'[2]Stages'!$C$75)*'[2]Stages'!$H$76+'[2]Stages'!$E$75,IF(D671&lt;=397.5,(D671-'[2]Stages'!$C$76)*'[2]Stages'!$H$77+'[2]Stages'!$E$76,IF(D671&lt;=407,(D671-'[2]Stages'!$C$77)*'[2]Stages'!$H$78+'[2]Stages'!$E$77,IF(D671&lt;=411.2,(D671-'[2]Stages'!$C$78)*'[2]Stages'!$H$79+'[2]Stages'!$E$78,IF(D671&lt;=416,(D671-'[2]Stages'!$C$79)*'[2]Stages'!$H$80+'[2]Stages'!$E$79)))))))</f>
        <v>364.82503267973857</v>
      </c>
      <c r="G671" s="119" t="s">
        <v>19</v>
      </c>
      <c r="H671" s="226" t="s">
        <v>794</v>
      </c>
      <c r="I671" s="226"/>
      <c r="J671" s="119"/>
      <c r="K671" s="119"/>
      <c r="L671" s="119"/>
      <c r="M671" s="216"/>
      <c r="N671" s="119"/>
      <c r="O671" s="119"/>
      <c r="P671" s="119"/>
      <c r="Q671" s="215" t="s">
        <v>238</v>
      </c>
      <c r="R671" s="227" t="s">
        <v>838</v>
      </c>
      <c r="S671" s="119"/>
      <c r="T671" s="119"/>
      <c r="U671" s="119"/>
      <c r="V671" s="119"/>
      <c r="W671" s="105" t="s">
        <v>477</v>
      </c>
      <c r="X671" s="119"/>
      <c r="Y671" s="119"/>
      <c r="Z671" s="119"/>
      <c r="AA671" s="221" t="s">
        <v>788</v>
      </c>
      <c r="AB671" s="18">
        <v>22.4</v>
      </c>
      <c r="AC671" s="222">
        <v>17.1</v>
      </c>
      <c r="AD671" s="223"/>
      <c r="AE671" s="222">
        <v>17.1</v>
      </c>
      <c r="AF671" s="222">
        <v>0.2</v>
      </c>
      <c r="AG671" s="222">
        <v>17.1</v>
      </c>
      <c r="AH671" s="146">
        <f t="shared" si="18"/>
        <v>17.300000000000004</v>
      </c>
      <c r="AI671" s="222">
        <v>34</v>
      </c>
      <c r="AJ671" s="223"/>
      <c r="AK671" s="119"/>
      <c r="AL671" s="119"/>
      <c r="AM671" s="119" t="s">
        <v>789</v>
      </c>
      <c r="AN671" s="119" t="s">
        <v>231</v>
      </c>
      <c r="AO671" s="119">
        <v>284</v>
      </c>
      <c r="AP671" s="119"/>
      <c r="AQ671" s="119">
        <v>599</v>
      </c>
      <c r="AR671" s="119">
        <v>609</v>
      </c>
      <c r="AS671" s="119">
        <v>2009</v>
      </c>
      <c r="AT671" s="119"/>
      <c r="AU671" s="119"/>
      <c r="AV671" s="119"/>
      <c r="AW671" s="119" t="s">
        <v>790</v>
      </c>
      <c r="AX671" s="119"/>
      <c r="AY671" s="119"/>
      <c r="AZ671" s="119"/>
      <c r="BA671" s="119"/>
      <c r="BB671" s="119"/>
      <c r="BC671" s="119"/>
      <c r="BD671" s="119"/>
      <c r="BE671" s="119"/>
      <c r="BF671" s="119"/>
      <c r="BG671" s="119"/>
      <c r="BH671" s="119"/>
      <c r="BI671" s="119"/>
      <c r="BJ671" s="119"/>
      <c r="BK671" s="211"/>
      <c r="BL671" s="212"/>
      <c r="BM671" s="212"/>
      <c r="BN671" s="212"/>
      <c r="BO671" s="212"/>
      <c r="BP671" s="119"/>
      <c r="BQ671" s="119"/>
    </row>
    <row r="672" spans="1:69" ht="12" customHeight="1">
      <c r="A672" s="215" t="s">
        <v>867</v>
      </c>
      <c r="B672" s="216">
        <v>364.94</v>
      </c>
      <c r="C672" s="119"/>
      <c r="D672" s="218">
        <v>366.05</v>
      </c>
      <c r="E672" s="219" t="s">
        <v>786</v>
      </c>
      <c r="F672" s="67">
        <f>IF(D672&lt;=374.5,(D672-'[2]Stages'!$C$73)*'[2]Stages'!$H$74+'[2]Stages'!$E$73,IF(D672&lt;=385.3,(D672-'[2]Stages'!$C$74)*'[2]Stages'!$H$75+'[2]Stages'!$E$74,IF(D672&lt;=391.8,(D672-'[2]Stages'!$C$75)*'[2]Stages'!$H$76+'[2]Stages'!$E$75,IF(D672&lt;=397.5,(D672-'[2]Stages'!$C$76)*'[2]Stages'!$H$77+'[2]Stages'!$E$76,IF(D672&lt;=407,(D672-'[2]Stages'!$C$77)*'[2]Stages'!$H$78+'[2]Stages'!$E$77,IF(D672&lt;=411.2,(D672-'[2]Stages'!$C$78)*'[2]Stages'!$H$79+'[2]Stages'!$E$78,IF(D672&lt;=416,(D672-'[2]Stages'!$C$79)*'[2]Stages'!$H$80+'[2]Stages'!$E$79)))))))</f>
        <v>364.8945751633987</v>
      </c>
      <c r="G672" s="119" t="s">
        <v>19</v>
      </c>
      <c r="H672" s="215" t="s">
        <v>794</v>
      </c>
      <c r="I672" s="215" t="s">
        <v>868</v>
      </c>
      <c r="J672" s="119"/>
      <c r="K672" s="119"/>
      <c r="L672" s="119"/>
      <c r="M672" s="216"/>
      <c r="N672" s="119"/>
      <c r="O672" s="119"/>
      <c r="P672" s="119"/>
      <c r="Q672" s="215" t="s">
        <v>238</v>
      </c>
      <c r="R672" s="215" t="s">
        <v>796</v>
      </c>
      <c r="S672" s="119"/>
      <c r="T672" s="119"/>
      <c r="U672" s="119"/>
      <c r="V672" s="119"/>
      <c r="W672" s="105" t="s">
        <v>477</v>
      </c>
      <c r="X672" s="119"/>
      <c r="Y672" s="119"/>
      <c r="Z672" s="119"/>
      <c r="AA672" s="221" t="s">
        <v>788</v>
      </c>
      <c r="AB672" s="18">
        <v>22.4</v>
      </c>
      <c r="AC672" s="222">
        <v>18.64</v>
      </c>
      <c r="AD672" s="223"/>
      <c r="AE672" s="222">
        <v>18.64</v>
      </c>
      <c r="AF672" s="222">
        <v>0.31</v>
      </c>
      <c r="AG672" s="222">
        <v>18.64</v>
      </c>
      <c r="AH672" s="146">
        <f t="shared" si="18"/>
        <v>18.840000000000003</v>
      </c>
      <c r="AI672" s="222">
        <v>27.3</v>
      </c>
      <c r="AJ672" s="223"/>
      <c r="AK672" s="119"/>
      <c r="AL672" s="119"/>
      <c r="AM672" s="119" t="s">
        <v>789</v>
      </c>
      <c r="AN672" s="119" t="s">
        <v>231</v>
      </c>
      <c r="AO672" s="119">
        <v>284</v>
      </c>
      <c r="AP672" s="119"/>
      <c r="AQ672" s="119">
        <v>599</v>
      </c>
      <c r="AR672" s="119">
        <v>609</v>
      </c>
      <c r="AS672" s="119">
        <v>2009</v>
      </c>
      <c r="AT672" s="119"/>
      <c r="AU672" s="119"/>
      <c r="AV672" s="119"/>
      <c r="AW672" s="119" t="s">
        <v>790</v>
      </c>
      <c r="AX672" s="119"/>
      <c r="AY672" s="119"/>
      <c r="AZ672" s="119"/>
      <c r="BA672" s="119"/>
      <c r="BB672" s="119"/>
      <c r="BC672" s="119"/>
      <c r="BD672" s="119"/>
      <c r="BE672" s="119"/>
      <c r="BF672" s="119"/>
      <c r="BG672" s="119"/>
      <c r="BH672" s="119"/>
      <c r="BI672" s="119"/>
      <c r="BJ672" s="119"/>
      <c r="BK672" s="211"/>
      <c r="BL672" s="212"/>
      <c r="BM672" s="212"/>
      <c r="BN672" s="212"/>
      <c r="BO672" s="212"/>
      <c r="BP672" s="119"/>
      <c r="BQ672" s="119"/>
    </row>
    <row r="673" spans="1:69" ht="12" customHeight="1">
      <c r="A673" s="215" t="s">
        <v>869</v>
      </c>
      <c r="B673" s="217">
        <v>365</v>
      </c>
      <c r="C673" s="119"/>
      <c r="D673" s="224">
        <v>366.11</v>
      </c>
      <c r="E673" s="219" t="s">
        <v>786</v>
      </c>
      <c r="F673" s="67">
        <f>IF(D673&lt;=374.5,(D673-'[2]Stages'!$C$73)*'[2]Stages'!$H$74+'[2]Stages'!$E$73,IF(D673&lt;=385.3,(D673-'[2]Stages'!$C$74)*'[2]Stages'!$H$75+'[2]Stages'!$E$74,IF(D673&lt;=391.8,(D673-'[2]Stages'!$C$75)*'[2]Stages'!$H$76+'[2]Stages'!$E$75,IF(D673&lt;=397.5,(D673-'[2]Stages'!$C$76)*'[2]Stages'!$H$77+'[2]Stages'!$E$76,IF(D673&lt;=407,(D673-'[2]Stages'!$C$77)*'[2]Stages'!$H$78+'[2]Stages'!$E$77,IF(D673&lt;=411.2,(D673-'[2]Stages'!$C$78)*'[2]Stages'!$H$79+'[2]Stages'!$E$78,IF(D673&lt;=416,(D673-'[2]Stages'!$C$79)*'[2]Stages'!$H$80+'[2]Stages'!$E$79)))))))</f>
        <v>364.9467320261438</v>
      </c>
      <c r="G673" s="119" t="s">
        <v>19</v>
      </c>
      <c r="H673" s="215" t="s">
        <v>794</v>
      </c>
      <c r="I673" s="215"/>
      <c r="J673" s="119"/>
      <c r="K673" s="119"/>
      <c r="L673" s="119"/>
      <c r="M673" s="217"/>
      <c r="N673" s="119"/>
      <c r="O673" s="119"/>
      <c r="P673" s="119"/>
      <c r="Q673" s="215" t="s">
        <v>207</v>
      </c>
      <c r="R673" s="215" t="s">
        <v>774</v>
      </c>
      <c r="S673" s="119"/>
      <c r="T673" s="119"/>
      <c r="U673" s="119"/>
      <c r="V673" s="119"/>
      <c r="W673" s="105" t="s">
        <v>477</v>
      </c>
      <c r="X673" s="119"/>
      <c r="Y673" s="119"/>
      <c r="Z673" s="119"/>
      <c r="AA673" s="221" t="s">
        <v>788</v>
      </c>
      <c r="AB673" s="18">
        <v>22.4</v>
      </c>
      <c r="AC673" s="225">
        <v>19.27</v>
      </c>
      <c r="AD673" s="223"/>
      <c r="AE673" s="225">
        <v>19.27</v>
      </c>
      <c r="AF673" s="225">
        <v>0.15</v>
      </c>
      <c r="AG673" s="225">
        <v>19.27</v>
      </c>
      <c r="AH673" s="146">
        <f t="shared" si="18"/>
        <v>19.470000000000002</v>
      </c>
      <c r="AI673" s="225">
        <v>24.5</v>
      </c>
      <c r="AJ673" s="223"/>
      <c r="AK673" s="119"/>
      <c r="AL673" s="119"/>
      <c r="AM673" s="119" t="s">
        <v>789</v>
      </c>
      <c r="AN673" s="119" t="s">
        <v>231</v>
      </c>
      <c r="AO673" s="119">
        <v>284</v>
      </c>
      <c r="AP673" s="119"/>
      <c r="AQ673" s="119">
        <v>599</v>
      </c>
      <c r="AR673" s="119">
        <v>609</v>
      </c>
      <c r="AS673" s="119">
        <v>2009</v>
      </c>
      <c r="AT673" s="119"/>
      <c r="AU673" s="119"/>
      <c r="AV673" s="119"/>
      <c r="AW673" s="119" t="s">
        <v>790</v>
      </c>
      <c r="AX673" s="119"/>
      <c r="AY673" s="119"/>
      <c r="AZ673" s="119"/>
      <c r="BA673" s="119"/>
      <c r="BB673" s="119"/>
      <c r="BC673" s="119"/>
      <c r="BD673" s="119"/>
      <c r="BE673" s="119"/>
      <c r="BF673" s="119"/>
      <c r="BG673" s="119"/>
      <c r="BH673" s="119"/>
      <c r="BI673" s="119"/>
      <c r="BJ673" s="119"/>
      <c r="BK673" s="211"/>
      <c r="BL673" s="212"/>
      <c r="BM673" s="212"/>
      <c r="BN673" s="212"/>
      <c r="BO673" s="212"/>
      <c r="BP673" s="119"/>
      <c r="BQ673" s="119"/>
    </row>
    <row r="674" spans="1:69" ht="12" customHeight="1">
      <c r="A674" s="215" t="s">
        <v>870</v>
      </c>
      <c r="B674" s="217">
        <v>365.09</v>
      </c>
      <c r="C674" s="119"/>
      <c r="D674" s="224">
        <v>366.2</v>
      </c>
      <c r="E674" s="219" t="s">
        <v>786</v>
      </c>
      <c r="F674" s="67">
        <f>IF(D674&lt;=374.5,(D674-'[2]Stages'!$C$73)*'[2]Stages'!$H$74+'[2]Stages'!$E$73,IF(D674&lt;=385.3,(D674-'[2]Stages'!$C$74)*'[2]Stages'!$H$75+'[2]Stages'!$E$74,IF(D674&lt;=391.8,(D674-'[2]Stages'!$C$75)*'[2]Stages'!$H$76+'[2]Stages'!$E$75,IF(D674&lt;=397.5,(D674-'[2]Stages'!$C$76)*'[2]Stages'!$H$77+'[2]Stages'!$E$76,IF(D674&lt;=407,(D674-'[2]Stages'!$C$77)*'[2]Stages'!$H$78+'[2]Stages'!$E$77,IF(D674&lt;=411.2,(D674-'[2]Stages'!$C$78)*'[2]Stages'!$H$79+'[2]Stages'!$E$78,IF(D674&lt;=416,(D674-'[2]Stages'!$C$79)*'[2]Stages'!$H$80+'[2]Stages'!$E$79)))))))</f>
        <v>365.02496732026145</v>
      </c>
      <c r="G674" s="119" t="s">
        <v>19</v>
      </c>
      <c r="H674" s="215" t="s">
        <v>794</v>
      </c>
      <c r="I674" s="215" t="s">
        <v>868</v>
      </c>
      <c r="J674" s="119"/>
      <c r="K674" s="119"/>
      <c r="L674" s="119"/>
      <c r="M674" s="217"/>
      <c r="N674" s="119"/>
      <c r="O674" s="119"/>
      <c r="P674" s="119"/>
      <c r="Q674" s="215" t="s">
        <v>238</v>
      </c>
      <c r="R674" s="227" t="s">
        <v>838</v>
      </c>
      <c r="S674" s="119"/>
      <c r="T674" s="119"/>
      <c r="U674" s="119"/>
      <c r="V674" s="119"/>
      <c r="W674" s="105" t="s">
        <v>477</v>
      </c>
      <c r="X674" s="119"/>
      <c r="Y674" s="119"/>
      <c r="Z674" s="119"/>
      <c r="AA674" s="221" t="s">
        <v>788</v>
      </c>
      <c r="AB674" s="18">
        <v>22.4</v>
      </c>
      <c r="AC674" s="225">
        <v>19.6</v>
      </c>
      <c r="AD674" s="223"/>
      <c r="AE674" s="225">
        <v>19.6</v>
      </c>
      <c r="AF674" s="225">
        <v>0.75</v>
      </c>
      <c r="AG674" s="225">
        <v>19.6</v>
      </c>
      <c r="AH674" s="146">
        <f t="shared" si="18"/>
        <v>19.800000000000004</v>
      </c>
      <c r="AI674" s="225">
        <v>23.1</v>
      </c>
      <c r="AJ674" s="223"/>
      <c r="AK674" s="119"/>
      <c r="AL674" s="119"/>
      <c r="AM674" s="119" t="s">
        <v>789</v>
      </c>
      <c r="AN674" s="119" t="s">
        <v>231</v>
      </c>
      <c r="AO674" s="119">
        <v>284</v>
      </c>
      <c r="AP674" s="119"/>
      <c r="AQ674" s="119">
        <v>599</v>
      </c>
      <c r="AR674" s="119">
        <v>609</v>
      </c>
      <c r="AS674" s="119">
        <v>2009</v>
      </c>
      <c r="AT674" s="119"/>
      <c r="AU674" s="119"/>
      <c r="AV674" s="119"/>
      <c r="AW674" s="119" t="s">
        <v>790</v>
      </c>
      <c r="AX674" s="119"/>
      <c r="AY674" s="119"/>
      <c r="AZ674" s="119"/>
      <c r="BA674" s="119"/>
      <c r="BB674" s="119"/>
      <c r="BC674" s="119"/>
      <c r="BD674" s="119"/>
      <c r="BE674" s="119"/>
      <c r="BF674" s="119"/>
      <c r="BG674" s="119"/>
      <c r="BH674" s="119"/>
      <c r="BI674" s="119"/>
      <c r="BJ674" s="119"/>
      <c r="BK674" s="211"/>
      <c r="BL674" s="212"/>
      <c r="BM674" s="212"/>
      <c r="BN674" s="212"/>
      <c r="BO674" s="212"/>
      <c r="BP674" s="119"/>
      <c r="BQ674" s="119"/>
    </row>
    <row r="675" spans="1:69" ht="12" customHeight="1">
      <c r="A675" s="215" t="s">
        <v>871</v>
      </c>
      <c r="B675" s="216">
        <v>365.11</v>
      </c>
      <c r="C675" s="119"/>
      <c r="D675" s="218">
        <v>366.218</v>
      </c>
      <c r="E675" s="219" t="s">
        <v>786</v>
      </c>
      <c r="F675" s="67">
        <f>IF(D675&lt;=374.5,(D675-'[2]Stages'!$C$73)*'[2]Stages'!$H$74+'[2]Stages'!$E$73,IF(D675&lt;=385.3,(D675-'[2]Stages'!$C$74)*'[2]Stages'!$H$75+'[2]Stages'!$E$74,IF(D675&lt;=391.8,(D675-'[2]Stages'!$C$75)*'[2]Stages'!$H$76+'[2]Stages'!$E$75,IF(D675&lt;=397.5,(D675-'[2]Stages'!$C$76)*'[2]Stages'!$H$77+'[2]Stages'!$E$76,IF(D675&lt;=407,(D675-'[2]Stages'!$C$77)*'[2]Stages'!$H$78+'[2]Stages'!$E$77,IF(D675&lt;=411.2,(D675-'[2]Stages'!$C$78)*'[2]Stages'!$H$79+'[2]Stages'!$E$78,IF(D675&lt;=416,(D675-'[2]Stages'!$C$79)*'[2]Stages'!$H$80+'[2]Stages'!$E$79)))))))</f>
        <v>365.040614379085</v>
      </c>
      <c r="G675" s="119" t="s">
        <v>19</v>
      </c>
      <c r="H675" s="215" t="s">
        <v>794</v>
      </c>
      <c r="I675" s="215"/>
      <c r="J675" s="119"/>
      <c r="K675" s="119"/>
      <c r="L675" s="119"/>
      <c r="M675" s="216"/>
      <c r="N675" s="119"/>
      <c r="O675" s="119"/>
      <c r="P675" s="119"/>
      <c r="Q675" s="215" t="s">
        <v>238</v>
      </c>
      <c r="R675" s="227" t="s">
        <v>838</v>
      </c>
      <c r="S675" s="119"/>
      <c r="T675" s="119"/>
      <c r="U675" s="119"/>
      <c r="V675" s="119"/>
      <c r="W675" s="105" t="s">
        <v>477</v>
      </c>
      <c r="X675" s="119"/>
      <c r="Y675" s="119"/>
      <c r="Z675" s="119"/>
      <c r="AA675" s="221" t="s">
        <v>788</v>
      </c>
      <c r="AB675" s="18">
        <v>22.4</v>
      </c>
      <c r="AC675" s="222">
        <v>18.2</v>
      </c>
      <c r="AD675" s="223"/>
      <c r="AE675" s="222">
        <v>18.2</v>
      </c>
      <c r="AF675" s="222">
        <v>0.2</v>
      </c>
      <c r="AG675" s="222">
        <v>18.2</v>
      </c>
      <c r="AH675" s="146">
        <f t="shared" si="18"/>
        <v>18.400000000000002</v>
      </c>
      <c r="AI675" s="222">
        <v>29.2</v>
      </c>
      <c r="AJ675" s="223"/>
      <c r="AK675" s="119"/>
      <c r="AL675" s="119"/>
      <c r="AM675" s="119" t="s">
        <v>789</v>
      </c>
      <c r="AN675" s="119" t="s">
        <v>231</v>
      </c>
      <c r="AO675" s="119">
        <v>284</v>
      </c>
      <c r="AP675" s="119"/>
      <c r="AQ675" s="119">
        <v>599</v>
      </c>
      <c r="AR675" s="119">
        <v>609</v>
      </c>
      <c r="AS675" s="119">
        <v>2009</v>
      </c>
      <c r="AT675" s="119"/>
      <c r="AU675" s="119"/>
      <c r="AV675" s="119"/>
      <c r="AW675" s="119" t="s">
        <v>790</v>
      </c>
      <c r="AX675" s="119"/>
      <c r="AY675" s="119"/>
      <c r="AZ675" s="119"/>
      <c r="BA675" s="119"/>
      <c r="BB675" s="119"/>
      <c r="BC675" s="119"/>
      <c r="BD675" s="119"/>
      <c r="BE675" s="119"/>
      <c r="BF675" s="119"/>
      <c r="BG675" s="119"/>
      <c r="BH675" s="119"/>
      <c r="BI675" s="119"/>
      <c r="BJ675" s="119"/>
      <c r="BK675" s="211"/>
      <c r="BL675" s="212"/>
      <c r="BM675" s="212"/>
      <c r="BN675" s="212"/>
      <c r="BO675" s="212"/>
      <c r="BP675" s="119"/>
      <c r="BQ675" s="119"/>
    </row>
    <row r="676" spans="1:69" ht="12" customHeight="1">
      <c r="A676" s="215" t="s">
        <v>872</v>
      </c>
      <c r="B676" s="216">
        <v>365.368</v>
      </c>
      <c r="C676" s="119"/>
      <c r="D676" s="218">
        <v>366.473</v>
      </c>
      <c r="E676" s="219" t="s">
        <v>786</v>
      </c>
      <c r="F676" s="67">
        <f>IF(D676&lt;=374.5,(D676-'[2]Stages'!$C$73)*'[2]Stages'!$H$74+'[2]Stages'!$E$73,IF(D676&lt;=385.3,(D676-'[2]Stages'!$C$74)*'[2]Stages'!$H$75+'[2]Stages'!$E$74,IF(D676&lt;=391.8,(D676-'[2]Stages'!$C$75)*'[2]Stages'!$H$76+'[2]Stages'!$E$75,IF(D676&lt;=397.5,(D676-'[2]Stages'!$C$76)*'[2]Stages'!$H$77+'[2]Stages'!$E$76,IF(D676&lt;=407,(D676-'[2]Stages'!$C$77)*'[2]Stages'!$H$78+'[2]Stages'!$E$77,IF(D676&lt;=411.2,(D676-'[2]Stages'!$C$78)*'[2]Stages'!$H$79+'[2]Stages'!$E$78,IF(D676&lt;=416,(D676-'[2]Stages'!$C$79)*'[2]Stages'!$H$80+'[2]Stages'!$E$79)))))))</f>
        <v>365.26228104575165</v>
      </c>
      <c r="G676" s="119" t="s">
        <v>19</v>
      </c>
      <c r="H676" s="215" t="s">
        <v>794</v>
      </c>
      <c r="I676" s="215"/>
      <c r="J676" s="119"/>
      <c r="K676" s="119"/>
      <c r="L676" s="119"/>
      <c r="M676" s="216"/>
      <c r="N676" s="119"/>
      <c r="O676" s="119"/>
      <c r="P676" s="119"/>
      <c r="Q676" s="215" t="s">
        <v>238</v>
      </c>
      <c r="R676" s="227" t="s">
        <v>838</v>
      </c>
      <c r="S676" s="119"/>
      <c r="T676" s="119"/>
      <c r="U676" s="119"/>
      <c r="V676" s="119"/>
      <c r="W676" s="105" t="s">
        <v>477</v>
      </c>
      <c r="X676" s="119"/>
      <c r="Y676" s="119"/>
      <c r="Z676" s="119"/>
      <c r="AA676" s="221" t="s">
        <v>788</v>
      </c>
      <c r="AB676" s="18">
        <v>22.4</v>
      </c>
      <c r="AC676" s="222">
        <v>17.9</v>
      </c>
      <c r="AD676" s="223"/>
      <c r="AE676" s="222">
        <v>17.9</v>
      </c>
      <c r="AF676" s="222">
        <v>0.2</v>
      </c>
      <c r="AG676" s="222">
        <v>17.9</v>
      </c>
      <c r="AH676" s="146">
        <f t="shared" si="18"/>
        <v>18.1</v>
      </c>
      <c r="AI676" s="222">
        <v>30.5</v>
      </c>
      <c r="AJ676" s="223"/>
      <c r="AK676" s="119"/>
      <c r="AL676" s="119"/>
      <c r="AM676" s="119" t="s">
        <v>789</v>
      </c>
      <c r="AN676" s="119" t="s">
        <v>231</v>
      </c>
      <c r="AO676" s="119">
        <v>284</v>
      </c>
      <c r="AP676" s="119"/>
      <c r="AQ676" s="119">
        <v>599</v>
      </c>
      <c r="AR676" s="119">
        <v>609</v>
      </c>
      <c r="AS676" s="119">
        <v>2009</v>
      </c>
      <c r="AT676" s="119"/>
      <c r="AU676" s="119"/>
      <c r="AV676" s="119"/>
      <c r="AW676" s="119" t="s">
        <v>790</v>
      </c>
      <c r="AX676" s="119"/>
      <c r="AY676" s="119"/>
      <c r="AZ676" s="119"/>
      <c r="BA676" s="119"/>
      <c r="BB676" s="119"/>
      <c r="BC676" s="119"/>
      <c r="BD676" s="119"/>
      <c r="BE676" s="119"/>
      <c r="BF676" s="119"/>
      <c r="BG676" s="119"/>
      <c r="BH676" s="119"/>
      <c r="BI676" s="119"/>
      <c r="BJ676" s="119"/>
      <c r="BK676" s="211"/>
      <c r="BL676" s="212"/>
      <c r="BM676" s="212"/>
      <c r="BN676" s="212"/>
      <c r="BO676" s="212"/>
      <c r="BP676" s="119"/>
      <c r="BQ676" s="119"/>
    </row>
    <row r="677" spans="1:69" ht="12" customHeight="1">
      <c r="A677" s="215" t="s">
        <v>873</v>
      </c>
      <c r="B677" s="216">
        <v>365.436</v>
      </c>
      <c r="C677" s="119"/>
      <c r="D677" s="218">
        <v>366.54</v>
      </c>
      <c r="E677" s="219" t="s">
        <v>786</v>
      </c>
      <c r="F677" s="67">
        <f>IF(D677&lt;=374.5,(D677-'[2]Stages'!$C$73)*'[2]Stages'!$H$74+'[2]Stages'!$E$73,IF(D677&lt;=385.3,(D677-'[2]Stages'!$C$74)*'[2]Stages'!$H$75+'[2]Stages'!$E$74,IF(D677&lt;=391.8,(D677-'[2]Stages'!$C$75)*'[2]Stages'!$H$76+'[2]Stages'!$E$75,IF(D677&lt;=397.5,(D677-'[2]Stages'!$C$76)*'[2]Stages'!$H$77+'[2]Stages'!$E$76,IF(D677&lt;=407,(D677-'[2]Stages'!$C$77)*'[2]Stages'!$H$78+'[2]Stages'!$E$77,IF(D677&lt;=411.2,(D677-'[2]Stages'!$C$78)*'[2]Stages'!$H$79+'[2]Stages'!$E$78,IF(D677&lt;=416,(D677-'[2]Stages'!$C$79)*'[2]Stages'!$H$80+'[2]Stages'!$E$79)))))))</f>
        <v>365.320522875817</v>
      </c>
      <c r="G677" s="119" t="s">
        <v>19</v>
      </c>
      <c r="H677" s="215" t="s">
        <v>794</v>
      </c>
      <c r="I677" s="215"/>
      <c r="J677" s="119"/>
      <c r="K677" s="119"/>
      <c r="L677" s="119"/>
      <c r="M677" s="216"/>
      <c r="N677" s="119"/>
      <c r="O677" s="119"/>
      <c r="P677" s="119"/>
      <c r="Q677" s="215" t="s">
        <v>238</v>
      </c>
      <c r="R677" s="227" t="s">
        <v>838</v>
      </c>
      <c r="S677" s="119"/>
      <c r="T677" s="119"/>
      <c r="U677" s="119"/>
      <c r="V677" s="119"/>
      <c r="W677" s="105" t="s">
        <v>477</v>
      </c>
      <c r="X677" s="119"/>
      <c r="Y677" s="119"/>
      <c r="Z677" s="119"/>
      <c r="AA677" s="226">
        <v>6</v>
      </c>
      <c r="AB677" s="18">
        <v>22.4</v>
      </c>
      <c r="AC677" s="222">
        <v>17.35</v>
      </c>
      <c r="AD677" s="223"/>
      <c r="AE677" s="222">
        <v>17.35</v>
      </c>
      <c r="AF677" s="222">
        <v>1.01</v>
      </c>
      <c r="AG677" s="222">
        <v>17.35</v>
      </c>
      <c r="AH677" s="146">
        <f t="shared" si="18"/>
        <v>17.550000000000004</v>
      </c>
      <c r="AI677" s="222">
        <v>32.9</v>
      </c>
      <c r="AJ677" s="223"/>
      <c r="AK677" s="119"/>
      <c r="AL677" s="119"/>
      <c r="AM677" s="119" t="s">
        <v>789</v>
      </c>
      <c r="AN677" s="119" t="s">
        <v>231</v>
      </c>
      <c r="AO677" s="119">
        <v>284</v>
      </c>
      <c r="AP677" s="119"/>
      <c r="AQ677" s="119">
        <v>599</v>
      </c>
      <c r="AR677" s="119">
        <v>609</v>
      </c>
      <c r="AS677" s="119">
        <v>2009</v>
      </c>
      <c r="AT677" s="119"/>
      <c r="AU677" s="119"/>
      <c r="AV677" s="119"/>
      <c r="AW677" s="119" t="s">
        <v>790</v>
      </c>
      <c r="AX677" s="119"/>
      <c r="AY677" s="119"/>
      <c r="AZ677" s="119"/>
      <c r="BA677" s="119"/>
      <c r="BB677" s="119"/>
      <c r="BC677" s="119"/>
      <c r="BD677" s="119"/>
      <c r="BE677" s="119"/>
      <c r="BF677" s="119"/>
      <c r="BG677" s="119"/>
      <c r="BH677" s="119"/>
      <c r="BI677" s="119"/>
      <c r="BJ677" s="119"/>
      <c r="BK677" s="211"/>
      <c r="BL677" s="212"/>
      <c r="BM677" s="212"/>
      <c r="BN677" s="212"/>
      <c r="BO677" s="212"/>
      <c r="BP677" s="119"/>
      <c r="BQ677" s="119"/>
    </row>
    <row r="678" spans="1:69" ht="12" customHeight="1">
      <c r="A678" s="215" t="s">
        <v>874</v>
      </c>
      <c r="B678" s="216">
        <v>365.491</v>
      </c>
      <c r="C678" s="119"/>
      <c r="D678" s="218">
        <v>366.594</v>
      </c>
      <c r="E678" s="219" t="s">
        <v>786</v>
      </c>
      <c r="F678" s="67">
        <f>IF(D678&lt;=374.5,(D678-'[2]Stages'!$C$73)*'[2]Stages'!$H$74+'[2]Stages'!$E$73,IF(D678&lt;=385.3,(D678-'[2]Stages'!$C$74)*'[2]Stages'!$H$75+'[2]Stages'!$E$74,IF(D678&lt;=391.8,(D678-'[2]Stages'!$C$75)*'[2]Stages'!$H$76+'[2]Stages'!$E$75,IF(D678&lt;=397.5,(D678-'[2]Stages'!$C$76)*'[2]Stages'!$H$77+'[2]Stages'!$E$76,IF(D678&lt;=407,(D678-'[2]Stages'!$C$77)*'[2]Stages'!$H$78+'[2]Stages'!$E$77,IF(D678&lt;=411.2,(D678-'[2]Stages'!$C$78)*'[2]Stages'!$H$79+'[2]Stages'!$E$78,IF(D678&lt;=416,(D678-'[2]Stages'!$C$79)*'[2]Stages'!$H$80+'[2]Stages'!$E$79)))))))</f>
        <v>365.3674640522876</v>
      </c>
      <c r="G678" s="119" t="s">
        <v>19</v>
      </c>
      <c r="H678" s="215" t="s">
        <v>794</v>
      </c>
      <c r="I678" s="215"/>
      <c r="J678" s="119"/>
      <c r="K678" s="119"/>
      <c r="L678" s="119"/>
      <c r="M678" s="216"/>
      <c r="N678" s="119"/>
      <c r="O678" s="119"/>
      <c r="P678" s="119"/>
      <c r="Q678" s="215" t="s">
        <v>238</v>
      </c>
      <c r="R678" s="227" t="s">
        <v>838</v>
      </c>
      <c r="S678" s="119"/>
      <c r="T678" s="119"/>
      <c r="U678" s="119"/>
      <c r="V678" s="119"/>
      <c r="W678" s="105" t="s">
        <v>477</v>
      </c>
      <c r="X678" s="119"/>
      <c r="Y678" s="119"/>
      <c r="Z678" s="119"/>
      <c r="AA678" s="221" t="s">
        <v>788</v>
      </c>
      <c r="AB678" s="18">
        <v>22.4</v>
      </c>
      <c r="AC678" s="222">
        <v>17.4</v>
      </c>
      <c r="AD678" s="223"/>
      <c r="AE678" s="222">
        <v>17.4</v>
      </c>
      <c r="AF678" s="222">
        <v>0.2</v>
      </c>
      <c r="AG678" s="222">
        <v>17.4</v>
      </c>
      <c r="AH678" s="146">
        <f t="shared" si="18"/>
        <v>17.6</v>
      </c>
      <c r="AI678" s="222">
        <v>32.7</v>
      </c>
      <c r="AJ678" s="223"/>
      <c r="AK678" s="119"/>
      <c r="AL678" s="119"/>
      <c r="AM678" s="119" t="s">
        <v>789</v>
      </c>
      <c r="AN678" s="119" t="s">
        <v>231</v>
      </c>
      <c r="AO678" s="119">
        <v>284</v>
      </c>
      <c r="AP678" s="119"/>
      <c r="AQ678" s="119">
        <v>599</v>
      </c>
      <c r="AR678" s="119">
        <v>609</v>
      </c>
      <c r="AS678" s="119">
        <v>2009</v>
      </c>
      <c r="AT678" s="119"/>
      <c r="AU678" s="119"/>
      <c r="AV678" s="119"/>
      <c r="AW678" s="119" t="s">
        <v>790</v>
      </c>
      <c r="AX678" s="119"/>
      <c r="AY678" s="119"/>
      <c r="AZ678" s="119"/>
      <c r="BA678" s="119"/>
      <c r="BB678" s="119"/>
      <c r="BC678" s="119"/>
      <c r="BD678" s="119"/>
      <c r="BE678" s="119"/>
      <c r="BF678" s="119"/>
      <c r="BG678" s="119"/>
      <c r="BH678" s="119"/>
      <c r="BI678" s="119"/>
      <c r="BJ678" s="119"/>
      <c r="BK678" s="211"/>
      <c r="BL678" s="212"/>
      <c r="BM678" s="212"/>
      <c r="BN678" s="212"/>
      <c r="BO678" s="212"/>
      <c r="BP678" s="119"/>
      <c r="BQ678" s="119"/>
    </row>
    <row r="679" spans="1:69" ht="12" customHeight="1">
      <c r="A679" s="215" t="s">
        <v>875</v>
      </c>
      <c r="B679" s="217">
        <v>365.52</v>
      </c>
      <c r="C679" s="119"/>
      <c r="D679" s="224">
        <v>366.62</v>
      </c>
      <c r="E679" s="219" t="s">
        <v>786</v>
      </c>
      <c r="F679" s="67">
        <f>IF(D679&lt;=374.5,(D679-'[2]Stages'!$C$73)*'[2]Stages'!$H$74+'[2]Stages'!$E$73,IF(D679&lt;=385.3,(D679-'[2]Stages'!$C$74)*'[2]Stages'!$H$75+'[2]Stages'!$E$74,IF(D679&lt;=391.8,(D679-'[2]Stages'!$C$75)*'[2]Stages'!$H$76+'[2]Stages'!$E$75,IF(D679&lt;=397.5,(D679-'[2]Stages'!$C$76)*'[2]Stages'!$H$77+'[2]Stages'!$E$76,IF(D679&lt;=407,(D679-'[2]Stages'!$C$77)*'[2]Stages'!$H$78+'[2]Stages'!$E$77,IF(D679&lt;=411.2,(D679-'[2]Stages'!$C$78)*'[2]Stages'!$H$79+'[2]Stages'!$E$78,IF(D679&lt;=416,(D679-'[2]Stages'!$C$79)*'[2]Stages'!$H$80+'[2]Stages'!$E$79)))))))</f>
        <v>365.39006535947715</v>
      </c>
      <c r="G679" s="119" t="s">
        <v>19</v>
      </c>
      <c r="H679" s="215" t="s">
        <v>794</v>
      </c>
      <c r="I679" s="215"/>
      <c r="J679" s="119"/>
      <c r="K679" s="119"/>
      <c r="L679" s="119"/>
      <c r="M679" s="217"/>
      <c r="N679" s="119"/>
      <c r="O679" s="119"/>
      <c r="P679" s="119"/>
      <c r="Q679" s="215" t="s">
        <v>207</v>
      </c>
      <c r="R679" s="215" t="s">
        <v>774</v>
      </c>
      <c r="S679" s="119"/>
      <c r="T679" s="119"/>
      <c r="U679" s="119"/>
      <c r="V679" s="119"/>
      <c r="W679" s="105" t="s">
        <v>477</v>
      </c>
      <c r="X679" s="119"/>
      <c r="Y679" s="119"/>
      <c r="Z679" s="119"/>
      <c r="AA679" s="221" t="s">
        <v>788</v>
      </c>
      <c r="AB679" s="18">
        <v>22.4</v>
      </c>
      <c r="AC679" s="225">
        <v>18.62</v>
      </c>
      <c r="AD679" s="223"/>
      <c r="AE679" s="225">
        <v>18.62</v>
      </c>
      <c r="AF679" s="225">
        <v>0.03</v>
      </c>
      <c r="AG679" s="225">
        <v>18.62</v>
      </c>
      <c r="AH679" s="146">
        <f t="shared" si="18"/>
        <v>18.820000000000004</v>
      </c>
      <c r="AI679" s="225">
        <v>27.3</v>
      </c>
      <c r="AJ679" s="223"/>
      <c r="AK679" s="119"/>
      <c r="AL679" s="119"/>
      <c r="AM679" s="119" t="s">
        <v>789</v>
      </c>
      <c r="AN679" s="119" t="s">
        <v>231</v>
      </c>
      <c r="AO679" s="119">
        <v>284</v>
      </c>
      <c r="AP679" s="119"/>
      <c r="AQ679" s="119">
        <v>599</v>
      </c>
      <c r="AR679" s="119">
        <v>609</v>
      </c>
      <c r="AS679" s="119">
        <v>2009</v>
      </c>
      <c r="AT679" s="119"/>
      <c r="AU679" s="119"/>
      <c r="AV679" s="119"/>
      <c r="AW679" s="119" t="s">
        <v>790</v>
      </c>
      <c r="AX679" s="119"/>
      <c r="AY679" s="119"/>
      <c r="AZ679" s="119"/>
      <c r="BA679" s="119"/>
      <c r="BB679" s="119"/>
      <c r="BC679" s="119"/>
      <c r="BD679" s="119"/>
      <c r="BE679" s="119"/>
      <c r="BF679" s="119"/>
      <c r="BG679" s="119"/>
      <c r="BH679" s="119"/>
      <c r="BI679" s="119"/>
      <c r="BJ679" s="119"/>
      <c r="BK679" s="211"/>
      <c r="BL679" s="212"/>
      <c r="BM679" s="212"/>
      <c r="BN679" s="212"/>
      <c r="BO679" s="212"/>
      <c r="BP679" s="119"/>
      <c r="BQ679" s="119"/>
    </row>
    <row r="680" spans="1:69" ht="12" customHeight="1">
      <c r="A680" s="215" t="s">
        <v>876</v>
      </c>
      <c r="B680" s="216">
        <v>365.758</v>
      </c>
      <c r="C680" s="119"/>
      <c r="D680" s="218">
        <v>366.858</v>
      </c>
      <c r="E680" s="219" t="s">
        <v>786</v>
      </c>
      <c r="F680" s="67">
        <f>IF(D680&lt;=374.5,(D680-'[2]Stages'!$C$73)*'[2]Stages'!$H$74+'[2]Stages'!$E$73,IF(D680&lt;=385.3,(D680-'[2]Stages'!$C$74)*'[2]Stages'!$H$75+'[2]Stages'!$E$74,IF(D680&lt;=391.8,(D680-'[2]Stages'!$C$75)*'[2]Stages'!$H$76+'[2]Stages'!$E$75,IF(D680&lt;=397.5,(D680-'[2]Stages'!$C$76)*'[2]Stages'!$H$77+'[2]Stages'!$E$76,IF(D680&lt;=407,(D680-'[2]Stages'!$C$77)*'[2]Stages'!$H$78+'[2]Stages'!$E$77,IF(D680&lt;=411.2,(D680-'[2]Stages'!$C$78)*'[2]Stages'!$H$79+'[2]Stages'!$E$78,IF(D680&lt;=416,(D680-'[2]Stages'!$C$79)*'[2]Stages'!$H$80+'[2]Stages'!$E$79)))))))</f>
        <v>365.59695424836605</v>
      </c>
      <c r="G680" s="119" t="s">
        <v>19</v>
      </c>
      <c r="H680" s="215" t="s">
        <v>794</v>
      </c>
      <c r="I680" s="215"/>
      <c r="J680" s="119"/>
      <c r="K680" s="119"/>
      <c r="L680" s="119"/>
      <c r="M680" s="216"/>
      <c r="N680" s="119"/>
      <c r="O680" s="119"/>
      <c r="P680" s="119"/>
      <c r="Q680" s="215" t="s">
        <v>238</v>
      </c>
      <c r="R680" s="227" t="s">
        <v>838</v>
      </c>
      <c r="S680" s="119"/>
      <c r="T680" s="119"/>
      <c r="U680" s="119"/>
      <c r="V680" s="119"/>
      <c r="W680" s="105" t="s">
        <v>477</v>
      </c>
      <c r="X680" s="119"/>
      <c r="Y680" s="119"/>
      <c r="Z680" s="119"/>
      <c r="AA680" s="221" t="s">
        <v>788</v>
      </c>
      <c r="AB680" s="18">
        <v>22.4</v>
      </c>
      <c r="AC680" s="222">
        <v>18</v>
      </c>
      <c r="AD680" s="223"/>
      <c r="AE680" s="222">
        <v>18</v>
      </c>
      <c r="AF680" s="222">
        <v>0.2</v>
      </c>
      <c r="AG680" s="222">
        <v>18</v>
      </c>
      <c r="AH680" s="146">
        <f t="shared" si="18"/>
        <v>18.200000000000003</v>
      </c>
      <c r="AI680" s="222">
        <v>30.1</v>
      </c>
      <c r="AJ680" s="223"/>
      <c r="AK680" s="119"/>
      <c r="AL680" s="119"/>
      <c r="AM680" s="119" t="s">
        <v>789</v>
      </c>
      <c r="AN680" s="119" t="s">
        <v>231</v>
      </c>
      <c r="AO680" s="119">
        <v>284</v>
      </c>
      <c r="AP680" s="119"/>
      <c r="AQ680" s="119">
        <v>599</v>
      </c>
      <c r="AR680" s="119">
        <v>609</v>
      </c>
      <c r="AS680" s="119">
        <v>2009</v>
      </c>
      <c r="AT680" s="119"/>
      <c r="AU680" s="119"/>
      <c r="AV680" s="119"/>
      <c r="AW680" s="119" t="s">
        <v>790</v>
      </c>
      <c r="AX680" s="119"/>
      <c r="AY680" s="119"/>
      <c r="AZ680" s="119"/>
      <c r="BA680" s="119"/>
      <c r="BB680" s="119"/>
      <c r="BC680" s="119"/>
      <c r="BD680" s="119"/>
      <c r="BE680" s="119"/>
      <c r="BF680" s="119"/>
      <c r="BG680" s="119"/>
      <c r="BH680" s="119"/>
      <c r="BI680" s="119"/>
      <c r="BJ680" s="119"/>
      <c r="BK680" s="211"/>
      <c r="BL680" s="212"/>
      <c r="BM680" s="212"/>
      <c r="BN680" s="212"/>
      <c r="BO680" s="212"/>
      <c r="BP680" s="119"/>
      <c r="BQ680" s="119"/>
    </row>
    <row r="681" spans="1:69" ht="12" customHeight="1">
      <c r="A681" s="215" t="s">
        <v>877</v>
      </c>
      <c r="B681" s="216">
        <v>365.759</v>
      </c>
      <c r="C681" s="119"/>
      <c r="D681" s="218">
        <v>366.859</v>
      </c>
      <c r="E681" s="219" t="s">
        <v>786</v>
      </c>
      <c r="F681" s="67">
        <f>IF(D681&lt;=374.5,(D681-'[2]Stages'!$C$73)*'[2]Stages'!$H$74+'[2]Stages'!$E$73,IF(D681&lt;=385.3,(D681-'[2]Stages'!$C$74)*'[2]Stages'!$H$75+'[2]Stages'!$E$74,IF(D681&lt;=391.8,(D681-'[2]Stages'!$C$75)*'[2]Stages'!$H$76+'[2]Stages'!$E$75,IF(D681&lt;=397.5,(D681-'[2]Stages'!$C$76)*'[2]Stages'!$H$77+'[2]Stages'!$E$76,IF(D681&lt;=407,(D681-'[2]Stages'!$C$77)*'[2]Stages'!$H$78+'[2]Stages'!$E$77,IF(D681&lt;=411.2,(D681-'[2]Stages'!$C$78)*'[2]Stages'!$H$79+'[2]Stages'!$E$78,IF(D681&lt;=416,(D681-'[2]Stages'!$C$79)*'[2]Stages'!$H$80+'[2]Stages'!$E$79)))))))</f>
        <v>365.59782352941176</v>
      </c>
      <c r="G681" s="119" t="s">
        <v>19</v>
      </c>
      <c r="H681" s="215" t="s">
        <v>794</v>
      </c>
      <c r="I681" s="215"/>
      <c r="J681" s="119"/>
      <c r="K681" s="119"/>
      <c r="L681" s="119"/>
      <c r="M681" s="216"/>
      <c r="N681" s="119"/>
      <c r="O681" s="119"/>
      <c r="P681" s="119"/>
      <c r="Q681" s="215" t="s">
        <v>238</v>
      </c>
      <c r="R681" s="227" t="s">
        <v>838</v>
      </c>
      <c r="S681" s="119"/>
      <c r="T681" s="119"/>
      <c r="U681" s="119"/>
      <c r="V681" s="119"/>
      <c r="W681" s="105" t="s">
        <v>477</v>
      </c>
      <c r="X681" s="119"/>
      <c r="Y681" s="119"/>
      <c r="Z681" s="119"/>
      <c r="AA681" s="221" t="s">
        <v>788</v>
      </c>
      <c r="AB681" s="18">
        <v>22.4</v>
      </c>
      <c r="AC681" s="222">
        <v>17.7</v>
      </c>
      <c r="AD681" s="223"/>
      <c r="AE681" s="222">
        <v>17.7</v>
      </c>
      <c r="AF681" s="222">
        <v>0.2</v>
      </c>
      <c r="AG681" s="222">
        <v>17.7</v>
      </c>
      <c r="AH681" s="146">
        <f t="shared" si="18"/>
        <v>17.900000000000002</v>
      </c>
      <c r="AI681" s="222">
        <v>31.4</v>
      </c>
      <c r="AJ681" s="223"/>
      <c r="AK681" s="119"/>
      <c r="AL681" s="119"/>
      <c r="AM681" s="119" t="s">
        <v>789</v>
      </c>
      <c r="AN681" s="119" t="s">
        <v>231</v>
      </c>
      <c r="AO681" s="119">
        <v>284</v>
      </c>
      <c r="AP681" s="119"/>
      <c r="AQ681" s="119">
        <v>599</v>
      </c>
      <c r="AR681" s="119">
        <v>609</v>
      </c>
      <c r="AS681" s="119">
        <v>2009</v>
      </c>
      <c r="AT681" s="119"/>
      <c r="AU681" s="119"/>
      <c r="AV681" s="119"/>
      <c r="AW681" s="119" t="s">
        <v>790</v>
      </c>
      <c r="AX681" s="119"/>
      <c r="AY681" s="119"/>
      <c r="AZ681" s="119"/>
      <c r="BA681" s="119"/>
      <c r="BB681" s="119"/>
      <c r="BC681" s="119"/>
      <c r="BD681" s="119"/>
      <c r="BE681" s="119"/>
      <c r="BF681" s="119"/>
      <c r="BG681" s="119"/>
      <c r="BH681" s="119"/>
      <c r="BI681" s="119"/>
      <c r="BJ681" s="119"/>
      <c r="BK681" s="211"/>
      <c r="BL681" s="212"/>
      <c r="BM681" s="212"/>
      <c r="BN681" s="212"/>
      <c r="BO681" s="212"/>
      <c r="BP681" s="119"/>
      <c r="BQ681" s="119"/>
    </row>
    <row r="682" spans="1:69" ht="12" customHeight="1">
      <c r="A682" s="215" t="s">
        <v>878</v>
      </c>
      <c r="B682" s="217">
        <v>365.76</v>
      </c>
      <c r="C682" s="119"/>
      <c r="D682" s="224">
        <v>366.86</v>
      </c>
      <c r="E682" s="219" t="s">
        <v>786</v>
      </c>
      <c r="F682" s="67">
        <f>IF(D682&lt;=374.5,(D682-'[2]Stages'!$C$73)*'[2]Stages'!$H$74+'[2]Stages'!$E$73,IF(D682&lt;=385.3,(D682-'[2]Stages'!$C$74)*'[2]Stages'!$H$75+'[2]Stages'!$E$74,IF(D682&lt;=391.8,(D682-'[2]Stages'!$C$75)*'[2]Stages'!$H$76+'[2]Stages'!$E$75,IF(D682&lt;=397.5,(D682-'[2]Stages'!$C$76)*'[2]Stages'!$H$77+'[2]Stages'!$E$76,IF(D682&lt;=407,(D682-'[2]Stages'!$C$77)*'[2]Stages'!$H$78+'[2]Stages'!$E$77,IF(D682&lt;=411.2,(D682-'[2]Stages'!$C$78)*'[2]Stages'!$H$79+'[2]Stages'!$E$78,IF(D682&lt;=416,(D682-'[2]Stages'!$C$79)*'[2]Stages'!$H$80+'[2]Stages'!$E$79)))))))</f>
        <v>365.5986928104575</v>
      </c>
      <c r="G682" s="119" t="s">
        <v>19</v>
      </c>
      <c r="H682" s="215" t="s">
        <v>794</v>
      </c>
      <c r="I682" s="215" t="s">
        <v>879</v>
      </c>
      <c r="J682" s="119"/>
      <c r="K682" s="119"/>
      <c r="L682" s="119"/>
      <c r="M682" s="217"/>
      <c r="N682" s="119"/>
      <c r="O682" s="119"/>
      <c r="P682" s="119"/>
      <c r="Q682" s="215" t="s">
        <v>238</v>
      </c>
      <c r="R682" s="227" t="s">
        <v>838</v>
      </c>
      <c r="S682" s="119"/>
      <c r="T682" s="119"/>
      <c r="U682" s="119"/>
      <c r="V682" s="119"/>
      <c r="W682" s="105" t="s">
        <v>477</v>
      </c>
      <c r="X682" s="119"/>
      <c r="Y682" s="119"/>
      <c r="Z682" s="119"/>
      <c r="AA682" s="221" t="s">
        <v>788</v>
      </c>
      <c r="AB682" s="18">
        <v>22.4</v>
      </c>
      <c r="AC682" s="225">
        <v>19.19</v>
      </c>
      <c r="AD682" s="223"/>
      <c r="AE682" s="225">
        <v>19.19</v>
      </c>
      <c r="AF682" s="225">
        <v>0.7</v>
      </c>
      <c r="AG682" s="225">
        <v>19.19</v>
      </c>
      <c r="AH682" s="146">
        <f t="shared" si="18"/>
        <v>19.390000000000004</v>
      </c>
      <c r="AI682" s="225">
        <v>24.9</v>
      </c>
      <c r="AJ682" s="223"/>
      <c r="AK682" s="119"/>
      <c r="AL682" s="119"/>
      <c r="AM682" s="119" t="s">
        <v>789</v>
      </c>
      <c r="AN682" s="119" t="s">
        <v>231</v>
      </c>
      <c r="AO682" s="119">
        <v>284</v>
      </c>
      <c r="AP682" s="119"/>
      <c r="AQ682" s="119">
        <v>599</v>
      </c>
      <c r="AR682" s="119">
        <v>609</v>
      </c>
      <c r="AS682" s="119">
        <v>2009</v>
      </c>
      <c r="AT682" s="119"/>
      <c r="AU682" s="119"/>
      <c r="AV682" s="119"/>
      <c r="AW682" s="119" t="s">
        <v>790</v>
      </c>
      <c r="AX682" s="119"/>
      <c r="AY682" s="119"/>
      <c r="AZ682" s="119"/>
      <c r="BA682" s="119"/>
      <c r="BB682" s="119"/>
      <c r="BC682" s="119"/>
      <c r="BD682" s="119"/>
      <c r="BE682" s="119"/>
      <c r="BF682" s="119"/>
      <c r="BG682" s="119"/>
      <c r="BH682" s="119"/>
      <c r="BI682" s="119"/>
      <c r="BJ682" s="119"/>
      <c r="BK682" s="211"/>
      <c r="BL682" s="212"/>
      <c r="BM682" s="212"/>
      <c r="BN682" s="212"/>
      <c r="BO682" s="212"/>
      <c r="BP682" s="119"/>
      <c r="BQ682" s="119"/>
    </row>
    <row r="683" spans="1:69" ht="12" customHeight="1">
      <c r="A683" s="215" t="s">
        <v>880</v>
      </c>
      <c r="B683" s="217">
        <v>365.95</v>
      </c>
      <c r="C683" s="119"/>
      <c r="D683" s="224">
        <v>367.05</v>
      </c>
      <c r="E683" s="219" t="s">
        <v>786</v>
      </c>
      <c r="F683" s="67">
        <f>IF(D683&lt;=374.5,(D683-'[2]Stages'!$C$73)*'[2]Stages'!$H$74+'[2]Stages'!$E$73,IF(D683&lt;=385.3,(D683-'[2]Stages'!$C$74)*'[2]Stages'!$H$75+'[2]Stages'!$E$74,IF(D683&lt;=391.8,(D683-'[2]Stages'!$C$75)*'[2]Stages'!$H$76+'[2]Stages'!$E$75,IF(D683&lt;=397.5,(D683-'[2]Stages'!$C$76)*'[2]Stages'!$H$77+'[2]Stages'!$E$76,IF(D683&lt;=407,(D683-'[2]Stages'!$C$77)*'[2]Stages'!$H$78+'[2]Stages'!$E$77,IF(D683&lt;=411.2,(D683-'[2]Stages'!$C$78)*'[2]Stages'!$H$79+'[2]Stages'!$E$78,IF(D683&lt;=416,(D683-'[2]Stages'!$C$79)*'[2]Stages'!$H$80+'[2]Stages'!$E$79)))))))</f>
        <v>365.76385620915033</v>
      </c>
      <c r="G683" s="119" t="s">
        <v>19</v>
      </c>
      <c r="H683" s="215" t="s">
        <v>794</v>
      </c>
      <c r="I683" s="215" t="s">
        <v>879</v>
      </c>
      <c r="J683" s="119"/>
      <c r="K683" s="119"/>
      <c r="L683" s="119"/>
      <c r="M683" s="217"/>
      <c r="N683" s="119"/>
      <c r="O683" s="119"/>
      <c r="P683" s="119"/>
      <c r="Q683" s="215" t="s">
        <v>238</v>
      </c>
      <c r="R683" s="227" t="s">
        <v>838</v>
      </c>
      <c r="S683" s="119"/>
      <c r="T683" s="119"/>
      <c r="U683" s="119"/>
      <c r="V683" s="119"/>
      <c r="W683" s="105" t="s">
        <v>477</v>
      </c>
      <c r="X683" s="119"/>
      <c r="Y683" s="119"/>
      <c r="Z683" s="119"/>
      <c r="AA683" s="221" t="s">
        <v>788</v>
      </c>
      <c r="AB683" s="18">
        <v>22.4</v>
      </c>
      <c r="AC683" s="225">
        <v>19.38</v>
      </c>
      <c r="AD683" s="223"/>
      <c r="AE683" s="225">
        <v>19.38</v>
      </c>
      <c r="AF683" s="225">
        <v>0.34</v>
      </c>
      <c r="AG683" s="225">
        <v>19.38</v>
      </c>
      <c r="AH683" s="146">
        <f t="shared" si="18"/>
        <v>19.580000000000002</v>
      </c>
      <c r="AI683" s="225">
        <v>24.1</v>
      </c>
      <c r="AJ683" s="223"/>
      <c r="AK683" s="119"/>
      <c r="AL683" s="119"/>
      <c r="AM683" s="119" t="s">
        <v>789</v>
      </c>
      <c r="AN683" s="119" t="s">
        <v>231</v>
      </c>
      <c r="AO683" s="119">
        <v>284</v>
      </c>
      <c r="AP683" s="119"/>
      <c r="AQ683" s="119">
        <v>599</v>
      </c>
      <c r="AR683" s="119">
        <v>609</v>
      </c>
      <c r="AS683" s="119">
        <v>2009</v>
      </c>
      <c r="AT683" s="119"/>
      <c r="AU683" s="119"/>
      <c r="AV683" s="119"/>
      <c r="AW683" s="119" t="s">
        <v>790</v>
      </c>
      <c r="AX683" s="119"/>
      <c r="AY683" s="119"/>
      <c r="AZ683" s="119"/>
      <c r="BA683" s="119"/>
      <c r="BB683" s="119"/>
      <c r="BC683" s="119"/>
      <c r="BD683" s="119"/>
      <c r="BE683" s="119"/>
      <c r="BF683" s="119"/>
      <c r="BG683" s="119"/>
      <c r="BH683" s="119"/>
      <c r="BI683" s="119"/>
      <c r="BJ683" s="119"/>
      <c r="BK683" s="211"/>
      <c r="BL683" s="212"/>
      <c r="BM683" s="212"/>
      <c r="BN683" s="212"/>
      <c r="BO683" s="212"/>
      <c r="BP683" s="119"/>
      <c r="BQ683" s="119"/>
    </row>
    <row r="684" spans="1:69" ht="12" customHeight="1">
      <c r="A684" s="215" t="s">
        <v>881</v>
      </c>
      <c r="B684" s="216">
        <v>366.01</v>
      </c>
      <c r="C684" s="119"/>
      <c r="D684" s="218">
        <v>367.11</v>
      </c>
      <c r="E684" s="219" t="s">
        <v>786</v>
      </c>
      <c r="F684" s="67">
        <f>IF(D684&lt;=374.5,(D684-'[2]Stages'!$C$73)*'[2]Stages'!$H$74+'[2]Stages'!$E$73,IF(D684&lt;=385.3,(D684-'[2]Stages'!$C$74)*'[2]Stages'!$H$75+'[2]Stages'!$E$74,IF(D684&lt;=391.8,(D684-'[2]Stages'!$C$75)*'[2]Stages'!$H$76+'[2]Stages'!$E$75,IF(D684&lt;=397.5,(D684-'[2]Stages'!$C$76)*'[2]Stages'!$H$77+'[2]Stages'!$E$76,IF(D684&lt;=407,(D684-'[2]Stages'!$C$77)*'[2]Stages'!$H$78+'[2]Stages'!$E$77,IF(D684&lt;=411.2,(D684-'[2]Stages'!$C$78)*'[2]Stages'!$H$79+'[2]Stages'!$E$78,IF(D684&lt;=416,(D684-'[2]Stages'!$C$79)*'[2]Stages'!$H$80+'[2]Stages'!$E$79)))))))</f>
        <v>365.81601307189544</v>
      </c>
      <c r="G684" s="119" t="s">
        <v>19</v>
      </c>
      <c r="H684" s="215" t="s">
        <v>794</v>
      </c>
      <c r="I684" s="215" t="s">
        <v>879</v>
      </c>
      <c r="J684" s="119"/>
      <c r="K684" s="119"/>
      <c r="L684" s="119"/>
      <c r="M684" s="216"/>
      <c r="N684" s="119"/>
      <c r="O684" s="119"/>
      <c r="P684" s="119"/>
      <c r="Q684" s="215" t="s">
        <v>238</v>
      </c>
      <c r="R684" s="215" t="s">
        <v>796</v>
      </c>
      <c r="S684" s="119"/>
      <c r="T684" s="119"/>
      <c r="U684" s="119"/>
      <c r="V684" s="119"/>
      <c r="W684" s="105" t="s">
        <v>477</v>
      </c>
      <c r="X684" s="119"/>
      <c r="Y684" s="119"/>
      <c r="Z684" s="119"/>
      <c r="AA684" s="221" t="s">
        <v>788</v>
      </c>
      <c r="AB684" s="18">
        <v>22.4</v>
      </c>
      <c r="AC684" s="222">
        <v>18.28</v>
      </c>
      <c r="AD684" s="223"/>
      <c r="AE684" s="222">
        <v>18.28</v>
      </c>
      <c r="AF684" s="222">
        <v>0.27</v>
      </c>
      <c r="AG684" s="222">
        <v>18.28</v>
      </c>
      <c r="AH684" s="146">
        <f t="shared" si="18"/>
        <v>18.480000000000004</v>
      </c>
      <c r="AI684" s="222">
        <v>28.9</v>
      </c>
      <c r="AJ684" s="223"/>
      <c r="AK684" s="119"/>
      <c r="AL684" s="119"/>
      <c r="AM684" s="119" t="s">
        <v>789</v>
      </c>
      <c r="AN684" s="119" t="s">
        <v>231</v>
      </c>
      <c r="AO684" s="119">
        <v>284</v>
      </c>
      <c r="AP684" s="119"/>
      <c r="AQ684" s="119">
        <v>599</v>
      </c>
      <c r="AR684" s="119">
        <v>609</v>
      </c>
      <c r="AS684" s="119">
        <v>2009</v>
      </c>
      <c r="AT684" s="119"/>
      <c r="AU684" s="119"/>
      <c r="AV684" s="119"/>
      <c r="AW684" s="119" t="s">
        <v>790</v>
      </c>
      <c r="AX684" s="119"/>
      <c r="AY684" s="119"/>
      <c r="AZ684" s="119"/>
      <c r="BA684" s="119"/>
      <c r="BB684" s="119"/>
      <c r="BC684" s="119"/>
      <c r="BD684" s="119"/>
      <c r="BE684" s="119"/>
      <c r="BF684" s="119"/>
      <c r="BG684" s="119"/>
      <c r="BH684" s="119"/>
      <c r="BI684" s="119"/>
      <c r="BJ684" s="119"/>
      <c r="BK684" s="211"/>
      <c r="BL684" s="212"/>
      <c r="BM684" s="212"/>
      <c r="BN684" s="212"/>
      <c r="BO684" s="212"/>
      <c r="BP684" s="119"/>
      <c r="BQ684" s="119"/>
    </row>
    <row r="685" spans="1:69" ht="12" customHeight="1">
      <c r="A685" s="215" t="s">
        <v>882</v>
      </c>
      <c r="B685" s="216">
        <v>366.147</v>
      </c>
      <c r="C685" s="119"/>
      <c r="D685" s="218">
        <v>367.242</v>
      </c>
      <c r="E685" s="219" t="s">
        <v>786</v>
      </c>
      <c r="F685" s="67">
        <f>IF(D685&lt;=374.5,(D685-'[2]Stages'!$C$73)*'[2]Stages'!$H$74+'[2]Stages'!$E$73,IF(D685&lt;=385.3,(D685-'[2]Stages'!$C$74)*'[2]Stages'!$H$75+'[2]Stages'!$E$74,IF(D685&lt;=391.8,(D685-'[2]Stages'!$C$75)*'[2]Stages'!$H$76+'[2]Stages'!$E$75,IF(D685&lt;=397.5,(D685-'[2]Stages'!$C$76)*'[2]Stages'!$H$77+'[2]Stages'!$E$76,IF(D685&lt;=407,(D685-'[2]Stages'!$C$77)*'[2]Stages'!$H$78+'[2]Stages'!$E$77,IF(D685&lt;=411.2,(D685-'[2]Stages'!$C$78)*'[2]Stages'!$H$79+'[2]Stages'!$E$78,IF(D685&lt;=416,(D685-'[2]Stages'!$C$79)*'[2]Stages'!$H$80+'[2]Stages'!$E$79)))))))</f>
        <v>365.9307581699347</v>
      </c>
      <c r="G685" s="119" t="s">
        <v>19</v>
      </c>
      <c r="H685" s="215" t="s">
        <v>794</v>
      </c>
      <c r="I685" s="215"/>
      <c r="J685" s="119"/>
      <c r="K685" s="119"/>
      <c r="L685" s="119"/>
      <c r="M685" s="216"/>
      <c r="N685" s="119"/>
      <c r="O685" s="119"/>
      <c r="P685" s="119"/>
      <c r="Q685" s="215" t="s">
        <v>238</v>
      </c>
      <c r="R685" s="227" t="s">
        <v>838</v>
      </c>
      <c r="S685" s="119"/>
      <c r="T685" s="119"/>
      <c r="U685" s="119"/>
      <c r="V685" s="119"/>
      <c r="W685" s="105" t="s">
        <v>477</v>
      </c>
      <c r="X685" s="119"/>
      <c r="Y685" s="119"/>
      <c r="Z685" s="119"/>
      <c r="AA685" s="221" t="s">
        <v>788</v>
      </c>
      <c r="AB685" s="18">
        <v>22.4</v>
      </c>
      <c r="AC685" s="222">
        <v>18</v>
      </c>
      <c r="AD685" s="223"/>
      <c r="AE685" s="222">
        <v>18</v>
      </c>
      <c r="AF685" s="222">
        <v>0.2</v>
      </c>
      <c r="AG685" s="222">
        <v>18</v>
      </c>
      <c r="AH685" s="146">
        <f t="shared" si="18"/>
        <v>18.200000000000003</v>
      </c>
      <c r="AI685" s="222">
        <v>30.1</v>
      </c>
      <c r="AJ685" s="223"/>
      <c r="AK685" s="119"/>
      <c r="AL685" s="119"/>
      <c r="AM685" s="119" t="s">
        <v>789</v>
      </c>
      <c r="AN685" s="119" t="s">
        <v>231</v>
      </c>
      <c r="AO685" s="119">
        <v>284</v>
      </c>
      <c r="AP685" s="119"/>
      <c r="AQ685" s="119">
        <v>599</v>
      </c>
      <c r="AR685" s="119">
        <v>609</v>
      </c>
      <c r="AS685" s="119">
        <v>2009</v>
      </c>
      <c r="AT685" s="119"/>
      <c r="AU685" s="119"/>
      <c r="AV685" s="119"/>
      <c r="AW685" s="119" t="s">
        <v>790</v>
      </c>
      <c r="AX685" s="119"/>
      <c r="AY685" s="119"/>
      <c r="AZ685" s="119"/>
      <c r="BA685" s="119"/>
      <c r="BB685" s="119"/>
      <c r="BC685" s="119"/>
      <c r="BD685" s="119"/>
      <c r="BE685" s="119"/>
      <c r="BF685" s="119"/>
      <c r="BG685" s="119"/>
      <c r="BH685" s="119"/>
      <c r="BI685" s="119"/>
      <c r="BJ685" s="119"/>
      <c r="BK685" s="211"/>
      <c r="BL685" s="212"/>
      <c r="BM685" s="212"/>
      <c r="BN685" s="212"/>
      <c r="BO685" s="212"/>
      <c r="BP685" s="119"/>
      <c r="BQ685" s="119"/>
    </row>
    <row r="686" spans="1:69" ht="12" customHeight="1">
      <c r="A686" s="215" t="s">
        <v>883</v>
      </c>
      <c r="B686" s="217">
        <v>366.2</v>
      </c>
      <c r="C686" s="119"/>
      <c r="D686" s="224">
        <v>367.29</v>
      </c>
      <c r="E686" s="219" t="s">
        <v>786</v>
      </c>
      <c r="F686" s="67">
        <f>IF(D686&lt;=374.5,(D686-'[2]Stages'!$C$73)*'[2]Stages'!$H$74+'[2]Stages'!$E$73,IF(D686&lt;=385.3,(D686-'[2]Stages'!$C$74)*'[2]Stages'!$H$75+'[2]Stages'!$E$74,IF(D686&lt;=391.8,(D686-'[2]Stages'!$C$75)*'[2]Stages'!$H$76+'[2]Stages'!$E$75,IF(D686&lt;=397.5,(D686-'[2]Stages'!$C$76)*'[2]Stages'!$H$77+'[2]Stages'!$E$76,IF(D686&lt;=407,(D686-'[2]Stages'!$C$77)*'[2]Stages'!$H$78+'[2]Stages'!$E$77,IF(D686&lt;=411.2,(D686-'[2]Stages'!$C$78)*'[2]Stages'!$H$79+'[2]Stages'!$E$78,IF(D686&lt;=416,(D686-'[2]Stages'!$C$79)*'[2]Stages'!$H$80+'[2]Stages'!$E$79)))))))</f>
        <v>365.97248366013076</v>
      </c>
      <c r="G686" s="119" t="s">
        <v>19</v>
      </c>
      <c r="H686" s="215" t="s">
        <v>794</v>
      </c>
      <c r="I686" s="215" t="s">
        <v>879</v>
      </c>
      <c r="J686" s="119"/>
      <c r="K686" s="119"/>
      <c r="L686" s="119"/>
      <c r="M686" s="217"/>
      <c r="N686" s="119"/>
      <c r="O686" s="119"/>
      <c r="P686" s="119"/>
      <c r="Q686" s="215" t="s">
        <v>238</v>
      </c>
      <c r="R686" s="227" t="s">
        <v>838</v>
      </c>
      <c r="S686" s="119"/>
      <c r="T686" s="119"/>
      <c r="U686" s="119"/>
      <c r="V686" s="119"/>
      <c r="W686" s="105" t="s">
        <v>477</v>
      </c>
      <c r="X686" s="119"/>
      <c r="Y686" s="119"/>
      <c r="Z686" s="119"/>
      <c r="AA686" s="221" t="s">
        <v>788</v>
      </c>
      <c r="AB686" s="18">
        <v>22.4</v>
      </c>
      <c r="AC686" s="225">
        <v>19.54</v>
      </c>
      <c r="AD686" s="223"/>
      <c r="AE686" s="225">
        <v>19.54</v>
      </c>
      <c r="AF686" s="225">
        <v>0.21</v>
      </c>
      <c r="AG686" s="225">
        <v>19.54</v>
      </c>
      <c r="AH686" s="146">
        <f t="shared" si="18"/>
        <v>19.740000000000002</v>
      </c>
      <c r="AI686" s="225">
        <v>23.3</v>
      </c>
      <c r="AJ686" s="223"/>
      <c r="AK686" s="119"/>
      <c r="AL686" s="119"/>
      <c r="AM686" s="119" t="s">
        <v>789</v>
      </c>
      <c r="AN686" s="119" t="s">
        <v>231</v>
      </c>
      <c r="AO686" s="119">
        <v>284</v>
      </c>
      <c r="AP686" s="119"/>
      <c r="AQ686" s="119">
        <v>599</v>
      </c>
      <c r="AR686" s="119">
        <v>609</v>
      </c>
      <c r="AS686" s="119">
        <v>2009</v>
      </c>
      <c r="AT686" s="119"/>
      <c r="AU686" s="119"/>
      <c r="AV686" s="119"/>
      <c r="AW686" s="119" t="s">
        <v>790</v>
      </c>
      <c r="AX686" s="119"/>
      <c r="AY686" s="119"/>
      <c r="AZ686" s="119"/>
      <c r="BA686" s="119"/>
      <c r="BB686" s="119"/>
      <c r="BC686" s="119"/>
      <c r="BD686" s="119"/>
      <c r="BE686" s="119"/>
      <c r="BF686" s="119"/>
      <c r="BG686" s="119"/>
      <c r="BH686" s="119"/>
      <c r="BI686" s="119"/>
      <c r="BJ686" s="119"/>
      <c r="BK686" s="211"/>
      <c r="BL686" s="212"/>
      <c r="BM686" s="212"/>
      <c r="BN686" s="212"/>
      <c r="BO686" s="212"/>
      <c r="BP686" s="119"/>
      <c r="BQ686" s="119"/>
    </row>
    <row r="687" spans="1:69" ht="12" customHeight="1">
      <c r="A687" s="215" t="s">
        <v>884</v>
      </c>
      <c r="B687" s="216">
        <v>366.28</v>
      </c>
      <c r="C687" s="119"/>
      <c r="D687" s="218">
        <v>367.37</v>
      </c>
      <c r="E687" s="219" t="s">
        <v>786</v>
      </c>
      <c r="F687" s="67">
        <f>IF(D687&lt;=374.5,(D687-'[2]Stages'!$C$73)*'[2]Stages'!$H$74+'[2]Stages'!$E$73,IF(D687&lt;=385.3,(D687-'[2]Stages'!$C$74)*'[2]Stages'!$H$75+'[2]Stages'!$E$74,IF(D687&lt;=391.8,(D687-'[2]Stages'!$C$75)*'[2]Stages'!$H$76+'[2]Stages'!$E$75,IF(D687&lt;=397.5,(D687-'[2]Stages'!$C$76)*'[2]Stages'!$H$77+'[2]Stages'!$E$76,IF(D687&lt;=407,(D687-'[2]Stages'!$C$77)*'[2]Stages'!$H$78+'[2]Stages'!$E$77,IF(D687&lt;=411.2,(D687-'[2]Stages'!$C$78)*'[2]Stages'!$H$79+'[2]Stages'!$E$78,IF(D687&lt;=416,(D687-'[2]Stages'!$C$79)*'[2]Stages'!$H$80+'[2]Stages'!$E$79)))))))</f>
        <v>366.04202614379085</v>
      </c>
      <c r="G687" s="119" t="s">
        <v>19</v>
      </c>
      <c r="H687" s="215" t="s">
        <v>794</v>
      </c>
      <c r="I687" s="215" t="s">
        <v>885</v>
      </c>
      <c r="J687" s="119"/>
      <c r="K687" s="119"/>
      <c r="L687" s="119"/>
      <c r="M687" s="216"/>
      <c r="N687" s="119"/>
      <c r="O687" s="119"/>
      <c r="P687" s="119"/>
      <c r="Q687" s="215" t="s">
        <v>238</v>
      </c>
      <c r="R687" s="215" t="s">
        <v>796</v>
      </c>
      <c r="S687" s="119"/>
      <c r="T687" s="119"/>
      <c r="U687" s="119"/>
      <c r="V687" s="119"/>
      <c r="W687" s="105" t="s">
        <v>477</v>
      </c>
      <c r="X687" s="119"/>
      <c r="Y687" s="119"/>
      <c r="Z687" s="119"/>
      <c r="AA687" s="221" t="s">
        <v>788</v>
      </c>
      <c r="AB687" s="18">
        <v>22.4</v>
      </c>
      <c r="AC687" s="222">
        <v>18.5</v>
      </c>
      <c r="AD687" s="223"/>
      <c r="AE687" s="222">
        <v>18.5</v>
      </c>
      <c r="AF687" s="222">
        <v>0.2</v>
      </c>
      <c r="AG687" s="222">
        <v>18.5</v>
      </c>
      <c r="AH687" s="146">
        <f t="shared" si="18"/>
        <v>18.700000000000003</v>
      </c>
      <c r="AI687" s="222">
        <v>27.9</v>
      </c>
      <c r="AJ687" s="223"/>
      <c r="AK687" s="119"/>
      <c r="AL687" s="119"/>
      <c r="AM687" s="119" t="s">
        <v>789</v>
      </c>
      <c r="AN687" s="119" t="s">
        <v>231</v>
      </c>
      <c r="AO687" s="119">
        <v>284</v>
      </c>
      <c r="AP687" s="119"/>
      <c r="AQ687" s="119">
        <v>599</v>
      </c>
      <c r="AR687" s="119">
        <v>609</v>
      </c>
      <c r="AS687" s="119">
        <v>2009</v>
      </c>
      <c r="AT687" s="119"/>
      <c r="AU687" s="119"/>
      <c r="AV687" s="119"/>
      <c r="AW687" s="119" t="s">
        <v>790</v>
      </c>
      <c r="AX687" s="119"/>
      <c r="AY687" s="119"/>
      <c r="AZ687" s="119"/>
      <c r="BA687" s="119"/>
      <c r="BB687" s="119"/>
      <c r="BC687" s="119"/>
      <c r="BD687" s="119"/>
      <c r="BE687" s="119"/>
      <c r="BF687" s="119"/>
      <c r="BG687" s="119"/>
      <c r="BH687" s="119"/>
      <c r="BI687" s="119"/>
      <c r="BJ687" s="119"/>
      <c r="BK687" s="211"/>
      <c r="BL687" s="212"/>
      <c r="BM687" s="212"/>
      <c r="BN687" s="212"/>
      <c r="BO687" s="212"/>
      <c r="BP687" s="119"/>
      <c r="BQ687" s="119"/>
    </row>
    <row r="688" spans="1:69" ht="12" customHeight="1">
      <c r="A688" s="215" t="s">
        <v>886</v>
      </c>
      <c r="B688" s="217">
        <v>366.3</v>
      </c>
      <c r="C688" s="119"/>
      <c r="D688" s="224">
        <v>367.39</v>
      </c>
      <c r="E688" s="219" t="s">
        <v>786</v>
      </c>
      <c r="F688" s="67">
        <f>IF(D688&lt;=374.5,(D688-'[2]Stages'!$C$73)*'[2]Stages'!$H$74+'[2]Stages'!$E$73,IF(D688&lt;=385.3,(D688-'[2]Stages'!$C$74)*'[2]Stages'!$H$75+'[2]Stages'!$E$74,IF(D688&lt;=391.8,(D688-'[2]Stages'!$C$75)*'[2]Stages'!$H$76+'[2]Stages'!$E$75,IF(D688&lt;=397.5,(D688-'[2]Stages'!$C$76)*'[2]Stages'!$H$77+'[2]Stages'!$E$76,IF(D688&lt;=407,(D688-'[2]Stages'!$C$77)*'[2]Stages'!$H$78+'[2]Stages'!$E$77,IF(D688&lt;=411.2,(D688-'[2]Stages'!$C$78)*'[2]Stages'!$H$79+'[2]Stages'!$E$78,IF(D688&lt;=416,(D688-'[2]Stages'!$C$79)*'[2]Stages'!$H$80+'[2]Stages'!$E$79)))))))</f>
        <v>366.0594117647059</v>
      </c>
      <c r="G688" s="119" t="s">
        <v>19</v>
      </c>
      <c r="H688" s="215" t="s">
        <v>794</v>
      </c>
      <c r="I688" s="215" t="s">
        <v>887</v>
      </c>
      <c r="J688" s="119"/>
      <c r="K688" s="119"/>
      <c r="L688" s="119"/>
      <c r="M688" s="217"/>
      <c r="N688" s="119"/>
      <c r="O688" s="119"/>
      <c r="P688" s="119"/>
      <c r="Q688" s="215" t="s">
        <v>207</v>
      </c>
      <c r="R688" s="215" t="s">
        <v>774</v>
      </c>
      <c r="S688" s="119"/>
      <c r="T688" s="119"/>
      <c r="U688" s="119"/>
      <c r="V688" s="119"/>
      <c r="W688" s="105" t="s">
        <v>477</v>
      </c>
      <c r="X688" s="119"/>
      <c r="Y688" s="119"/>
      <c r="Z688" s="119"/>
      <c r="AA688" s="221" t="s">
        <v>788</v>
      </c>
      <c r="AB688" s="18">
        <v>22.4</v>
      </c>
      <c r="AC688" s="225">
        <v>17.9</v>
      </c>
      <c r="AD688" s="223"/>
      <c r="AE688" s="225">
        <v>17.9</v>
      </c>
      <c r="AF688" s="225">
        <v>0.23</v>
      </c>
      <c r="AG688" s="225">
        <v>17.9</v>
      </c>
      <c r="AH688" s="146">
        <f t="shared" si="18"/>
        <v>18.1</v>
      </c>
      <c r="AI688" s="225">
        <v>30.5</v>
      </c>
      <c r="AJ688" s="223"/>
      <c r="AK688" s="119"/>
      <c r="AL688" s="119"/>
      <c r="AM688" s="119" t="s">
        <v>789</v>
      </c>
      <c r="AN688" s="119" t="s">
        <v>231</v>
      </c>
      <c r="AO688" s="119">
        <v>284</v>
      </c>
      <c r="AP688" s="119"/>
      <c r="AQ688" s="119">
        <v>599</v>
      </c>
      <c r="AR688" s="119">
        <v>609</v>
      </c>
      <c r="AS688" s="119">
        <v>2009</v>
      </c>
      <c r="AT688" s="119"/>
      <c r="AU688" s="119"/>
      <c r="AV688" s="119"/>
      <c r="AW688" s="119" t="s">
        <v>790</v>
      </c>
      <c r="AX688" s="119"/>
      <c r="AY688" s="119"/>
      <c r="AZ688" s="119"/>
      <c r="BA688" s="119"/>
      <c r="BB688" s="119"/>
      <c r="BC688" s="119"/>
      <c r="BD688" s="119"/>
      <c r="BE688" s="119"/>
      <c r="BF688" s="119"/>
      <c r="BG688" s="119"/>
      <c r="BH688" s="119"/>
      <c r="BI688" s="119"/>
      <c r="BJ688" s="119"/>
      <c r="BK688" s="211"/>
      <c r="BL688" s="212"/>
      <c r="BM688" s="212"/>
      <c r="BN688" s="212"/>
      <c r="BO688" s="212"/>
      <c r="BP688" s="119"/>
      <c r="BQ688" s="119"/>
    </row>
    <row r="689" spans="1:69" ht="12" customHeight="1">
      <c r="A689" s="215" t="s">
        <v>888</v>
      </c>
      <c r="B689" s="216">
        <v>366.36</v>
      </c>
      <c r="C689" s="119"/>
      <c r="D689" s="218">
        <v>367.45</v>
      </c>
      <c r="E689" s="219" t="s">
        <v>786</v>
      </c>
      <c r="F689" s="67">
        <f>IF(D689&lt;=374.5,(D689-'[2]Stages'!$C$73)*'[2]Stages'!$H$74+'[2]Stages'!$E$73,IF(D689&lt;=385.3,(D689-'[2]Stages'!$C$74)*'[2]Stages'!$H$75+'[2]Stages'!$E$74,IF(D689&lt;=391.8,(D689-'[2]Stages'!$C$75)*'[2]Stages'!$H$76+'[2]Stages'!$E$75,IF(D689&lt;=397.5,(D689-'[2]Stages'!$C$76)*'[2]Stages'!$H$77+'[2]Stages'!$E$76,IF(D689&lt;=407,(D689-'[2]Stages'!$C$77)*'[2]Stages'!$H$78+'[2]Stages'!$E$77,IF(D689&lt;=411.2,(D689-'[2]Stages'!$C$78)*'[2]Stages'!$H$79+'[2]Stages'!$E$78,IF(D689&lt;=416,(D689-'[2]Stages'!$C$79)*'[2]Stages'!$H$80+'[2]Stages'!$E$79)))))))</f>
        <v>366.111568627451</v>
      </c>
      <c r="G689" s="119" t="s">
        <v>19</v>
      </c>
      <c r="H689" s="215" t="s">
        <v>794</v>
      </c>
      <c r="I689" s="215" t="s">
        <v>885</v>
      </c>
      <c r="J689" s="119"/>
      <c r="K689" s="119"/>
      <c r="L689" s="119"/>
      <c r="M689" s="216"/>
      <c r="N689" s="119"/>
      <c r="O689" s="119"/>
      <c r="P689" s="119"/>
      <c r="Q689" s="215" t="s">
        <v>238</v>
      </c>
      <c r="R689" s="215" t="s">
        <v>796</v>
      </c>
      <c r="S689" s="119"/>
      <c r="T689" s="119"/>
      <c r="U689" s="119"/>
      <c r="V689" s="119"/>
      <c r="W689" s="105" t="s">
        <v>477</v>
      </c>
      <c r="X689" s="119"/>
      <c r="Y689" s="119"/>
      <c r="Z689" s="119"/>
      <c r="AA689" s="221" t="s">
        <v>788</v>
      </c>
      <c r="AB689" s="18">
        <v>22.4</v>
      </c>
      <c r="AC689" s="222">
        <v>18</v>
      </c>
      <c r="AD689" s="223"/>
      <c r="AE689" s="222">
        <v>18</v>
      </c>
      <c r="AF689" s="222">
        <v>0.12</v>
      </c>
      <c r="AG689" s="222">
        <v>18</v>
      </c>
      <c r="AH689" s="146">
        <f t="shared" si="18"/>
        <v>18.200000000000003</v>
      </c>
      <c r="AI689" s="222">
        <v>30.1</v>
      </c>
      <c r="AJ689" s="223"/>
      <c r="AK689" s="119"/>
      <c r="AL689" s="119"/>
      <c r="AM689" s="119" t="s">
        <v>789</v>
      </c>
      <c r="AN689" s="119" t="s">
        <v>231</v>
      </c>
      <c r="AO689" s="119">
        <v>284</v>
      </c>
      <c r="AP689" s="119"/>
      <c r="AQ689" s="119">
        <v>599</v>
      </c>
      <c r="AR689" s="119">
        <v>609</v>
      </c>
      <c r="AS689" s="119">
        <v>2009</v>
      </c>
      <c r="AT689" s="119"/>
      <c r="AU689" s="119"/>
      <c r="AV689" s="119"/>
      <c r="AW689" s="119" t="s">
        <v>790</v>
      </c>
      <c r="AX689" s="119"/>
      <c r="AY689" s="119"/>
      <c r="AZ689" s="119"/>
      <c r="BA689" s="119"/>
      <c r="BB689" s="119"/>
      <c r="BC689" s="119"/>
      <c r="BD689" s="119"/>
      <c r="BE689" s="119"/>
      <c r="BF689" s="119"/>
      <c r="BG689" s="119"/>
      <c r="BH689" s="119"/>
      <c r="BI689" s="119"/>
      <c r="BJ689" s="119"/>
      <c r="BK689" s="211"/>
      <c r="BL689" s="212"/>
      <c r="BM689" s="212"/>
      <c r="BN689" s="212"/>
      <c r="BO689" s="212"/>
      <c r="BP689" s="119"/>
      <c r="BQ689" s="119"/>
    </row>
    <row r="690" spans="1:69" ht="12" customHeight="1">
      <c r="A690" s="215" t="s">
        <v>889</v>
      </c>
      <c r="B690" s="216">
        <v>366.42</v>
      </c>
      <c r="C690" s="119"/>
      <c r="D690" s="218">
        <v>367.51</v>
      </c>
      <c r="E690" s="219" t="s">
        <v>786</v>
      </c>
      <c r="F690" s="67">
        <f>IF(D690&lt;=374.5,(D690-'[2]Stages'!$C$73)*'[2]Stages'!$H$74+'[2]Stages'!$E$73,IF(D690&lt;=385.3,(D690-'[2]Stages'!$C$74)*'[2]Stages'!$H$75+'[2]Stages'!$E$74,IF(D690&lt;=391.8,(D690-'[2]Stages'!$C$75)*'[2]Stages'!$H$76+'[2]Stages'!$E$75,IF(D690&lt;=397.5,(D690-'[2]Stages'!$C$76)*'[2]Stages'!$H$77+'[2]Stages'!$E$76,IF(D690&lt;=407,(D690-'[2]Stages'!$C$77)*'[2]Stages'!$H$78+'[2]Stages'!$E$77,IF(D690&lt;=411.2,(D690-'[2]Stages'!$C$78)*'[2]Stages'!$H$79+'[2]Stages'!$E$78,IF(D690&lt;=416,(D690-'[2]Stages'!$C$79)*'[2]Stages'!$H$80+'[2]Stages'!$E$79)))))))</f>
        <v>366.1637254901961</v>
      </c>
      <c r="G690" s="119" t="s">
        <v>19</v>
      </c>
      <c r="H690" s="215" t="s">
        <v>794</v>
      </c>
      <c r="I690" s="215" t="s">
        <v>885</v>
      </c>
      <c r="J690" s="119"/>
      <c r="K690" s="119"/>
      <c r="L690" s="119"/>
      <c r="M690" s="216"/>
      <c r="N690" s="119"/>
      <c r="O690" s="119"/>
      <c r="P690" s="119"/>
      <c r="Q690" s="215" t="s">
        <v>238</v>
      </c>
      <c r="R690" s="215" t="s">
        <v>796</v>
      </c>
      <c r="S690" s="119"/>
      <c r="T690" s="119"/>
      <c r="U690" s="119"/>
      <c r="V690" s="119"/>
      <c r="W690" s="105" t="s">
        <v>477</v>
      </c>
      <c r="X690" s="119"/>
      <c r="Y690" s="119"/>
      <c r="Z690" s="119"/>
      <c r="AA690" s="221" t="s">
        <v>788</v>
      </c>
      <c r="AB690" s="18">
        <v>22.4</v>
      </c>
      <c r="AC690" s="222">
        <v>18.28</v>
      </c>
      <c r="AD690" s="223"/>
      <c r="AE690" s="222">
        <v>18.28</v>
      </c>
      <c r="AF690" s="222">
        <v>0.12</v>
      </c>
      <c r="AG690" s="222">
        <v>18.28</v>
      </c>
      <c r="AH690" s="146">
        <f t="shared" si="18"/>
        <v>18.480000000000004</v>
      </c>
      <c r="AI690" s="222">
        <v>28.9</v>
      </c>
      <c r="AJ690" s="223"/>
      <c r="AK690" s="119"/>
      <c r="AL690" s="119"/>
      <c r="AM690" s="119" t="s">
        <v>789</v>
      </c>
      <c r="AN690" s="119" t="s">
        <v>231</v>
      </c>
      <c r="AO690" s="119">
        <v>284</v>
      </c>
      <c r="AP690" s="119"/>
      <c r="AQ690" s="119">
        <v>599</v>
      </c>
      <c r="AR690" s="119">
        <v>609</v>
      </c>
      <c r="AS690" s="119">
        <v>2009</v>
      </c>
      <c r="AT690" s="119"/>
      <c r="AU690" s="119"/>
      <c r="AV690" s="119"/>
      <c r="AW690" s="119" t="s">
        <v>790</v>
      </c>
      <c r="AX690" s="119"/>
      <c r="AY690" s="119"/>
      <c r="AZ690" s="119"/>
      <c r="BA690" s="119"/>
      <c r="BB690" s="119"/>
      <c r="BC690" s="119"/>
      <c r="BD690" s="119"/>
      <c r="BE690" s="119"/>
      <c r="BF690" s="119"/>
      <c r="BG690" s="119"/>
      <c r="BH690" s="119"/>
      <c r="BI690" s="119"/>
      <c r="BJ690" s="119"/>
      <c r="BK690" s="211"/>
      <c r="BL690" s="212"/>
      <c r="BM690" s="212"/>
      <c r="BN690" s="212"/>
      <c r="BO690" s="212"/>
      <c r="BP690" s="119"/>
      <c r="BQ690" s="119"/>
    </row>
    <row r="691" spans="1:69" ht="12" customHeight="1">
      <c r="A691" s="215" t="s">
        <v>890</v>
      </c>
      <c r="B691" s="217">
        <v>366.44</v>
      </c>
      <c r="C691" s="119"/>
      <c r="D691" s="224">
        <v>367.53</v>
      </c>
      <c r="E691" s="219" t="s">
        <v>786</v>
      </c>
      <c r="F691" s="67">
        <f>IF(D691&lt;=374.5,(D691-'[2]Stages'!$C$73)*'[2]Stages'!$H$74+'[2]Stages'!$E$73,IF(D691&lt;=385.3,(D691-'[2]Stages'!$C$74)*'[2]Stages'!$H$75+'[2]Stages'!$E$74,IF(D691&lt;=391.8,(D691-'[2]Stages'!$C$75)*'[2]Stages'!$H$76+'[2]Stages'!$E$75,IF(D691&lt;=397.5,(D691-'[2]Stages'!$C$76)*'[2]Stages'!$H$77+'[2]Stages'!$E$76,IF(D691&lt;=407,(D691-'[2]Stages'!$C$77)*'[2]Stages'!$H$78+'[2]Stages'!$E$77,IF(D691&lt;=411.2,(D691-'[2]Stages'!$C$78)*'[2]Stages'!$H$79+'[2]Stages'!$E$78,IF(D691&lt;=416,(D691-'[2]Stages'!$C$79)*'[2]Stages'!$H$80+'[2]Stages'!$E$79)))))))</f>
        <v>366.1811111111111</v>
      </c>
      <c r="G691" s="119" t="s">
        <v>19</v>
      </c>
      <c r="H691" s="215" t="s">
        <v>794</v>
      </c>
      <c r="I691" s="220"/>
      <c r="J691" s="119"/>
      <c r="K691" s="119"/>
      <c r="L691" s="119"/>
      <c r="M691" s="217"/>
      <c r="N691" s="119"/>
      <c r="O691" s="119"/>
      <c r="P691" s="119"/>
      <c r="Q691" s="215" t="s">
        <v>207</v>
      </c>
      <c r="R691" s="215" t="s">
        <v>774</v>
      </c>
      <c r="S691" s="119"/>
      <c r="T691" s="119"/>
      <c r="U691" s="119"/>
      <c r="V691" s="119"/>
      <c r="W691" s="105" t="s">
        <v>477</v>
      </c>
      <c r="X691" s="119"/>
      <c r="Y691" s="119"/>
      <c r="Z691" s="119"/>
      <c r="AA691" s="221" t="s">
        <v>788</v>
      </c>
      <c r="AB691" s="18">
        <v>22.4</v>
      </c>
      <c r="AC691" s="225">
        <v>18.93</v>
      </c>
      <c r="AD691" s="223"/>
      <c r="AE691" s="225">
        <v>18.93</v>
      </c>
      <c r="AF691" s="225">
        <v>0.04</v>
      </c>
      <c r="AG691" s="225">
        <v>18.93</v>
      </c>
      <c r="AH691" s="146">
        <f t="shared" si="18"/>
        <v>19.130000000000003</v>
      </c>
      <c r="AI691" s="225">
        <v>26</v>
      </c>
      <c r="AJ691" s="223"/>
      <c r="AK691" s="119"/>
      <c r="AL691" s="119"/>
      <c r="AM691" s="119" t="s">
        <v>789</v>
      </c>
      <c r="AN691" s="119" t="s">
        <v>231</v>
      </c>
      <c r="AO691" s="119">
        <v>284</v>
      </c>
      <c r="AP691" s="119"/>
      <c r="AQ691" s="119">
        <v>599</v>
      </c>
      <c r="AR691" s="119">
        <v>609</v>
      </c>
      <c r="AS691" s="119">
        <v>2009</v>
      </c>
      <c r="AT691" s="119"/>
      <c r="AU691" s="119"/>
      <c r="AV691" s="119"/>
      <c r="AW691" s="119" t="s">
        <v>790</v>
      </c>
      <c r="AX691" s="119"/>
      <c r="AY691" s="119"/>
      <c r="AZ691" s="119"/>
      <c r="BA691" s="119"/>
      <c r="BB691" s="119"/>
      <c r="BC691" s="119"/>
      <c r="BD691" s="119"/>
      <c r="BE691" s="119"/>
      <c r="BF691" s="119"/>
      <c r="BG691" s="119"/>
      <c r="BH691" s="119"/>
      <c r="BI691" s="119"/>
      <c r="BJ691" s="119"/>
      <c r="BK691" s="211"/>
      <c r="BL691" s="212"/>
      <c r="BM691" s="212"/>
      <c r="BN691" s="212"/>
      <c r="BO691" s="212"/>
      <c r="BP691" s="119"/>
      <c r="BQ691" s="119"/>
    </row>
    <row r="692" spans="1:69" ht="12" customHeight="1">
      <c r="A692" s="215" t="s">
        <v>891</v>
      </c>
      <c r="B692" s="216">
        <v>366.454</v>
      </c>
      <c r="C692" s="119"/>
      <c r="D692" s="218">
        <v>367.545</v>
      </c>
      <c r="E692" s="219" t="s">
        <v>786</v>
      </c>
      <c r="F692" s="67">
        <f>IF(D692&lt;=374.5,(D692-'[2]Stages'!$C$73)*'[2]Stages'!$H$74+'[2]Stages'!$E$73,IF(D692&lt;=385.3,(D692-'[2]Stages'!$C$74)*'[2]Stages'!$H$75+'[2]Stages'!$E$74,IF(D692&lt;=391.8,(D692-'[2]Stages'!$C$75)*'[2]Stages'!$H$76+'[2]Stages'!$E$75,IF(D692&lt;=397.5,(D692-'[2]Stages'!$C$76)*'[2]Stages'!$H$77+'[2]Stages'!$E$76,IF(D692&lt;=407,(D692-'[2]Stages'!$C$77)*'[2]Stages'!$H$78+'[2]Stages'!$E$77,IF(D692&lt;=411.2,(D692-'[2]Stages'!$C$78)*'[2]Stages'!$H$79+'[2]Stages'!$E$78,IF(D692&lt;=416,(D692-'[2]Stages'!$C$79)*'[2]Stages'!$H$80+'[2]Stages'!$E$79)))))))</f>
        <v>366.1941503267974</v>
      </c>
      <c r="G692" s="119" t="s">
        <v>19</v>
      </c>
      <c r="H692" s="215" t="s">
        <v>794</v>
      </c>
      <c r="I692" s="215"/>
      <c r="J692" s="119"/>
      <c r="K692" s="119"/>
      <c r="L692" s="119"/>
      <c r="M692" s="216"/>
      <c r="N692" s="119"/>
      <c r="O692" s="119"/>
      <c r="P692" s="119"/>
      <c r="Q692" s="215" t="s">
        <v>238</v>
      </c>
      <c r="R692" s="227" t="s">
        <v>838</v>
      </c>
      <c r="S692" s="119"/>
      <c r="T692" s="119"/>
      <c r="U692" s="119"/>
      <c r="V692" s="119"/>
      <c r="W692" s="105" t="s">
        <v>477</v>
      </c>
      <c r="X692" s="119"/>
      <c r="Y692" s="119"/>
      <c r="Z692" s="119"/>
      <c r="AA692" s="221" t="s">
        <v>788</v>
      </c>
      <c r="AB692" s="18">
        <v>22.4</v>
      </c>
      <c r="AC692" s="222">
        <v>18</v>
      </c>
      <c r="AD692" s="223"/>
      <c r="AE692" s="222">
        <v>18</v>
      </c>
      <c r="AF692" s="222">
        <v>0.2</v>
      </c>
      <c r="AG692" s="222">
        <v>18</v>
      </c>
      <c r="AH692" s="146">
        <f t="shared" si="18"/>
        <v>18.200000000000003</v>
      </c>
      <c r="AI692" s="222">
        <v>30.1</v>
      </c>
      <c r="AJ692" s="223"/>
      <c r="AK692" s="119"/>
      <c r="AL692" s="119"/>
      <c r="AM692" s="119" t="s">
        <v>789</v>
      </c>
      <c r="AN692" s="119" t="s">
        <v>231</v>
      </c>
      <c r="AO692" s="119">
        <v>284</v>
      </c>
      <c r="AP692" s="119"/>
      <c r="AQ692" s="119">
        <v>599</v>
      </c>
      <c r="AR692" s="119">
        <v>609</v>
      </c>
      <c r="AS692" s="119">
        <v>2009</v>
      </c>
      <c r="AT692" s="119"/>
      <c r="AU692" s="119"/>
      <c r="AV692" s="119"/>
      <c r="AW692" s="119" t="s">
        <v>790</v>
      </c>
      <c r="AX692" s="119"/>
      <c r="AY692" s="119"/>
      <c r="AZ692" s="119"/>
      <c r="BA692" s="119"/>
      <c r="BB692" s="119"/>
      <c r="BC692" s="119"/>
      <c r="BD692" s="119"/>
      <c r="BE692" s="119"/>
      <c r="BF692" s="119"/>
      <c r="BG692" s="119"/>
      <c r="BH692" s="119"/>
      <c r="BI692" s="119"/>
      <c r="BJ692" s="119"/>
      <c r="BK692" s="211"/>
      <c r="BL692" s="212"/>
      <c r="BM692" s="212"/>
      <c r="BN692" s="212"/>
      <c r="BO692" s="212"/>
      <c r="BP692" s="119"/>
      <c r="BQ692" s="119"/>
    </row>
    <row r="693" spans="1:69" ht="12" customHeight="1">
      <c r="A693" s="215" t="s">
        <v>892</v>
      </c>
      <c r="B693" s="216">
        <v>366.52</v>
      </c>
      <c r="C693" s="119"/>
      <c r="D693" s="218">
        <v>367.61</v>
      </c>
      <c r="E693" s="219" t="s">
        <v>786</v>
      </c>
      <c r="F693" s="67">
        <f>IF(D693&lt;=374.5,(D693-'[2]Stages'!$C$73)*'[2]Stages'!$H$74+'[2]Stages'!$E$73,IF(D693&lt;=385.3,(D693-'[2]Stages'!$C$74)*'[2]Stages'!$H$75+'[2]Stages'!$E$74,IF(D693&lt;=391.8,(D693-'[2]Stages'!$C$75)*'[2]Stages'!$H$76+'[2]Stages'!$E$75,IF(D693&lt;=397.5,(D693-'[2]Stages'!$C$76)*'[2]Stages'!$H$77+'[2]Stages'!$E$76,IF(D693&lt;=407,(D693-'[2]Stages'!$C$77)*'[2]Stages'!$H$78+'[2]Stages'!$E$77,IF(D693&lt;=411.2,(D693-'[2]Stages'!$C$78)*'[2]Stages'!$H$79+'[2]Stages'!$E$78,IF(D693&lt;=416,(D693-'[2]Stages'!$C$79)*'[2]Stages'!$H$80+'[2]Stages'!$E$79)))))))</f>
        <v>366.2506535947713</v>
      </c>
      <c r="G693" s="119" t="s">
        <v>19</v>
      </c>
      <c r="H693" s="215" t="s">
        <v>794</v>
      </c>
      <c r="I693" s="215" t="s">
        <v>885</v>
      </c>
      <c r="J693" s="119"/>
      <c r="K693" s="119"/>
      <c r="L693" s="119"/>
      <c r="M693" s="216"/>
      <c r="N693" s="119"/>
      <c r="O693" s="119"/>
      <c r="P693" s="119"/>
      <c r="Q693" s="215" t="s">
        <v>238</v>
      </c>
      <c r="R693" s="215" t="s">
        <v>796</v>
      </c>
      <c r="S693" s="119"/>
      <c r="T693" s="119"/>
      <c r="U693" s="119"/>
      <c r="V693" s="119"/>
      <c r="W693" s="105" t="s">
        <v>477</v>
      </c>
      <c r="X693" s="119"/>
      <c r="Y693" s="119"/>
      <c r="Z693" s="119"/>
      <c r="AA693" s="221" t="s">
        <v>788</v>
      </c>
      <c r="AB693" s="18">
        <v>22.4</v>
      </c>
      <c r="AC693" s="222">
        <v>17.69</v>
      </c>
      <c r="AD693" s="223"/>
      <c r="AE693" s="222">
        <v>17.69</v>
      </c>
      <c r="AF693" s="222">
        <v>0.12</v>
      </c>
      <c r="AG693" s="222">
        <v>17.69</v>
      </c>
      <c r="AH693" s="146">
        <f t="shared" si="18"/>
        <v>17.890000000000004</v>
      </c>
      <c r="AI693" s="222">
        <v>31.4</v>
      </c>
      <c r="AJ693" s="223"/>
      <c r="AK693" s="119"/>
      <c r="AL693" s="119"/>
      <c r="AM693" s="119" t="s">
        <v>789</v>
      </c>
      <c r="AN693" s="119" t="s">
        <v>231</v>
      </c>
      <c r="AO693" s="119">
        <v>284</v>
      </c>
      <c r="AP693" s="119"/>
      <c r="AQ693" s="119">
        <v>599</v>
      </c>
      <c r="AR693" s="119">
        <v>609</v>
      </c>
      <c r="AS693" s="119">
        <v>2009</v>
      </c>
      <c r="AT693" s="119"/>
      <c r="AU693" s="119"/>
      <c r="AV693" s="119"/>
      <c r="AW693" s="119" t="s">
        <v>790</v>
      </c>
      <c r="AX693" s="119"/>
      <c r="AY693" s="119"/>
      <c r="AZ693" s="119"/>
      <c r="BA693" s="119"/>
      <c r="BB693" s="119"/>
      <c r="BC693" s="119"/>
      <c r="BD693" s="119"/>
      <c r="BE693" s="119"/>
      <c r="BF693" s="119"/>
      <c r="BG693" s="119"/>
      <c r="BH693" s="119"/>
      <c r="BI693" s="119"/>
      <c r="BJ693" s="119"/>
      <c r="BK693" s="211"/>
      <c r="BL693" s="212"/>
      <c r="BM693" s="212"/>
      <c r="BN693" s="212"/>
      <c r="BO693" s="212"/>
      <c r="BP693" s="119"/>
      <c r="BQ693" s="119"/>
    </row>
    <row r="694" spans="1:69" ht="12" customHeight="1">
      <c r="A694" s="215" t="s">
        <v>893</v>
      </c>
      <c r="B694" s="217">
        <v>366.62</v>
      </c>
      <c r="C694" s="119"/>
      <c r="D694" s="224">
        <v>367.71</v>
      </c>
      <c r="E694" s="219" t="s">
        <v>786</v>
      </c>
      <c r="F694" s="67">
        <f>IF(D694&lt;=374.5,(D694-'[2]Stages'!$C$73)*'[2]Stages'!$H$74+'[2]Stages'!$E$73,IF(D694&lt;=385.3,(D694-'[2]Stages'!$C$74)*'[2]Stages'!$H$75+'[2]Stages'!$E$74,IF(D694&lt;=391.8,(D694-'[2]Stages'!$C$75)*'[2]Stages'!$H$76+'[2]Stages'!$E$75,IF(D694&lt;=397.5,(D694-'[2]Stages'!$C$76)*'[2]Stages'!$H$77+'[2]Stages'!$E$76,IF(D694&lt;=407,(D694-'[2]Stages'!$C$77)*'[2]Stages'!$H$78+'[2]Stages'!$E$77,IF(D694&lt;=411.2,(D694-'[2]Stages'!$C$78)*'[2]Stages'!$H$79+'[2]Stages'!$E$78,IF(D694&lt;=416,(D694-'[2]Stages'!$C$79)*'[2]Stages'!$H$80+'[2]Stages'!$E$79)))))))</f>
        <v>366.3375816993464</v>
      </c>
      <c r="G694" s="119" t="s">
        <v>19</v>
      </c>
      <c r="H694" s="215" t="s">
        <v>794</v>
      </c>
      <c r="I694" s="220"/>
      <c r="J694" s="119"/>
      <c r="K694" s="119"/>
      <c r="L694" s="119"/>
      <c r="M694" s="217"/>
      <c r="N694" s="119"/>
      <c r="O694" s="119"/>
      <c r="P694" s="119"/>
      <c r="Q694" s="215" t="s">
        <v>207</v>
      </c>
      <c r="R694" s="215" t="s">
        <v>774</v>
      </c>
      <c r="S694" s="119"/>
      <c r="T694" s="119"/>
      <c r="U694" s="119"/>
      <c r="V694" s="119"/>
      <c r="W694" s="105" t="s">
        <v>477</v>
      </c>
      <c r="X694" s="119"/>
      <c r="Y694" s="119"/>
      <c r="Z694" s="119"/>
      <c r="AA694" s="221" t="s">
        <v>788</v>
      </c>
      <c r="AB694" s="18">
        <v>22.4</v>
      </c>
      <c r="AC694" s="225">
        <v>18.63</v>
      </c>
      <c r="AD694" s="223"/>
      <c r="AE694" s="225">
        <v>18.63</v>
      </c>
      <c r="AF694" s="225">
        <v>0.24</v>
      </c>
      <c r="AG694" s="225">
        <v>18.63</v>
      </c>
      <c r="AH694" s="146">
        <f t="shared" si="18"/>
        <v>18.830000000000002</v>
      </c>
      <c r="AI694" s="225">
        <v>27.3</v>
      </c>
      <c r="AJ694" s="223"/>
      <c r="AK694" s="119"/>
      <c r="AL694" s="119"/>
      <c r="AM694" s="119" t="s">
        <v>789</v>
      </c>
      <c r="AN694" s="119" t="s">
        <v>231</v>
      </c>
      <c r="AO694" s="119">
        <v>284</v>
      </c>
      <c r="AP694" s="119"/>
      <c r="AQ694" s="119">
        <v>599</v>
      </c>
      <c r="AR694" s="119">
        <v>609</v>
      </c>
      <c r="AS694" s="119">
        <v>2009</v>
      </c>
      <c r="AT694" s="119"/>
      <c r="AU694" s="119"/>
      <c r="AV694" s="119"/>
      <c r="AW694" s="119" t="s">
        <v>790</v>
      </c>
      <c r="AX694" s="119"/>
      <c r="AY694" s="119"/>
      <c r="AZ694" s="119"/>
      <c r="BA694" s="119"/>
      <c r="BB694" s="119"/>
      <c r="BC694" s="119"/>
      <c r="BD694" s="119"/>
      <c r="BE694" s="119"/>
      <c r="BF694" s="119"/>
      <c r="BG694" s="119"/>
      <c r="BH694" s="119"/>
      <c r="BI694" s="119"/>
      <c r="BJ694" s="119"/>
      <c r="BK694" s="211"/>
      <c r="BL694" s="212"/>
      <c r="BM694" s="212"/>
      <c r="BN694" s="212"/>
      <c r="BO694" s="212"/>
      <c r="BP694" s="119"/>
      <c r="BQ694" s="119"/>
    </row>
    <row r="695" spans="1:69" ht="12" customHeight="1">
      <c r="A695" s="215" t="s">
        <v>894</v>
      </c>
      <c r="B695" s="216">
        <v>366.65</v>
      </c>
      <c r="C695" s="119"/>
      <c r="D695" s="218">
        <v>367.74</v>
      </c>
      <c r="E695" s="219" t="s">
        <v>786</v>
      </c>
      <c r="F695" s="67">
        <f>IF(D695&lt;=374.5,(D695-'[2]Stages'!$C$73)*'[2]Stages'!$H$74+'[2]Stages'!$E$73,IF(D695&lt;=385.3,(D695-'[2]Stages'!$C$74)*'[2]Stages'!$H$75+'[2]Stages'!$E$74,IF(D695&lt;=391.8,(D695-'[2]Stages'!$C$75)*'[2]Stages'!$H$76+'[2]Stages'!$E$75,IF(D695&lt;=397.5,(D695-'[2]Stages'!$C$76)*'[2]Stages'!$H$77+'[2]Stages'!$E$76,IF(D695&lt;=407,(D695-'[2]Stages'!$C$77)*'[2]Stages'!$H$78+'[2]Stages'!$E$77,IF(D695&lt;=411.2,(D695-'[2]Stages'!$C$78)*'[2]Stages'!$H$79+'[2]Stages'!$E$78,IF(D695&lt;=416,(D695-'[2]Stages'!$C$79)*'[2]Stages'!$H$80+'[2]Stages'!$E$79)))))))</f>
        <v>366.363660130719</v>
      </c>
      <c r="G695" s="119" t="s">
        <v>19</v>
      </c>
      <c r="H695" s="215" t="s">
        <v>794</v>
      </c>
      <c r="I695" s="215" t="s">
        <v>885</v>
      </c>
      <c r="J695" s="119"/>
      <c r="K695" s="119"/>
      <c r="L695" s="119"/>
      <c r="M695" s="216"/>
      <c r="N695" s="119"/>
      <c r="O695" s="119"/>
      <c r="P695" s="119"/>
      <c r="Q695" s="215" t="s">
        <v>238</v>
      </c>
      <c r="R695" s="215" t="s">
        <v>796</v>
      </c>
      <c r="S695" s="119"/>
      <c r="T695" s="119"/>
      <c r="U695" s="119"/>
      <c r="V695" s="119"/>
      <c r="W695" s="105" t="s">
        <v>477</v>
      </c>
      <c r="X695" s="119"/>
      <c r="Y695" s="119"/>
      <c r="Z695" s="119"/>
      <c r="AA695" s="221" t="s">
        <v>788</v>
      </c>
      <c r="AB695" s="18">
        <v>22.4</v>
      </c>
      <c r="AC695" s="222">
        <v>17.67</v>
      </c>
      <c r="AD695" s="223"/>
      <c r="AE695" s="222">
        <v>17.67</v>
      </c>
      <c r="AF695" s="222">
        <v>0.3</v>
      </c>
      <c r="AG695" s="222">
        <v>17.67</v>
      </c>
      <c r="AH695" s="146">
        <f t="shared" si="18"/>
        <v>17.870000000000005</v>
      </c>
      <c r="AI695" s="222">
        <v>31.5</v>
      </c>
      <c r="AJ695" s="223"/>
      <c r="AK695" s="119"/>
      <c r="AL695" s="119"/>
      <c r="AM695" s="119" t="s">
        <v>789</v>
      </c>
      <c r="AN695" s="119" t="s">
        <v>231</v>
      </c>
      <c r="AO695" s="119">
        <v>284</v>
      </c>
      <c r="AP695" s="119"/>
      <c r="AQ695" s="119">
        <v>599</v>
      </c>
      <c r="AR695" s="119">
        <v>609</v>
      </c>
      <c r="AS695" s="119">
        <v>2009</v>
      </c>
      <c r="AT695" s="119"/>
      <c r="AU695" s="119"/>
      <c r="AV695" s="119"/>
      <c r="AW695" s="119" t="s">
        <v>790</v>
      </c>
      <c r="AX695" s="119"/>
      <c r="AY695" s="119"/>
      <c r="AZ695" s="119"/>
      <c r="BA695" s="119"/>
      <c r="BB695" s="119"/>
      <c r="BC695" s="119"/>
      <c r="BD695" s="119"/>
      <c r="BE695" s="119"/>
      <c r="BF695" s="119"/>
      <c r="BG695" s="119"/>
      <c r="BH695" s="119"/>
      <c r="BI695" s="119"/>
      <c r="BJ695" s="119"/>
      <c r="BK695" s="211"/>
      <c r="BL695" s="212"/>
      <c r="BM695" s="212"/>
      <c r="BN695" s="212"/>
      <c r="BO695" s="212"/>
      <c r="BP695" s="119"/>
      <c r="BQ695" s="119"/>
    </row>
    <row r="696" spans="1:69" ht="12" customHeight="1">
      <c r="A696" s="215" t="s">
        <v>895</v>
      </c>
      <c r="B696" s="217">
        <v>366.65</v>
      </c>
      <c r="C696" s="119"/>
      <c r="D696" s="224">
        <v>367.74</v>
      </c>
      <c r="E696" s="219" t="s">
        <v>786</v>
      </c>
      <c r="F696" s="67">
        <f>IF(D696&lt;=374.5,(D696-'[2]Stages'!$C$73)*'[2]Stages'!$H$74+'[2]Stages'!$E$73,IF(D696&lt;=385.3,(D696-'[2]Stages'!$C$74)*'[2]Stages'!$H$75+'[2]Stages'!$E$74,IF(D696&lt;=391.8,(D696-'[2]Stages'!$C$75)*'[2]Stages'!$H$76+'[2]Stages'!$E$75,IF(D696&lt;=397.5,(D696-'[2]Stages'!$C$76)*'[2]Stages'!$H$77+'[2]Stages'!$E$76,IF(D696&lt;=407,(D696-'[2]Stages'!$C$77)*'[2]Stages'!$H$78+'[2]Stages'!$E$77,IF(D696&lt;=411.2,(D696-'[2]Stages'!$C$78)*'[2]Stages'!$H$79+'[2]Stages'!$E$78,IF(D696&lt;=416,(D696-'[2]Stages'!$C$79)*'[2]Stages'!$H$80+'[2]Stages'!$E$79)))))))</f>
        <v>366.363660130719</v>
      </c>
      <c r="G696" s="119" t="s">
        <v>19</v>
      </c>
      <c r="H696" s="215" t="s">
        <v>794</v>
      </c>
      <c r="I696" s="215" t="s">
        <v>885</v>
      </c>
      <c r="J696" s="119"/>
      <c r="K696" s="119"/>
      <c r="L696" s="119"/>
      <c r="M696" s="217"/>
      <c r="N696" s="119"/>
      <c r="O696" s="119"/>
      <c r="P696" s="119"/>
      <c r="Q696" s="215" t="s">
        <v>238</v>
      </c>
      <c r="R696" s="227" t="s">
        <v>838</v>
      </c>
      <c r="S696" s="119"/>
      <c r="T696" s="119"/>
      <c r="U696" s="119"/>
      <c r="V696" s="119"/>
      <c r="W696" s="105" t="s">
        <v>477</v>
      </c>
      <c r="X696" s="119"/>
      <c r="Y696" s="119"/>
      <c r="Z696" s="119"/>
      <c r="AA696" s="221" t="s">
        <v>788</v>
      </c>
      <c r="AB696" s="18">
        <v>22.4</v>
      </c>
      <c r="AC696" s="225">
        <v>19.49</v>
      </c>
      <c r="AD696" s="223"/>
      <c r="AE696" s="225">
        <v>19.49</v>
      </c>
      <c r="AF696" s="225">
        <v>0.55</v>
      </c>
      <c r="AG696" s="225">
        <v>19.49</v>
      </c>
      <c r="AH696" s="146">
        <f t="shared" si="18"/>
        <v>19.69</v>
      </c>
      <c r="AI696" s="225">
        <v>23.5</v>
      </c>
      <c r="AJ696" s="223"/>
      <c r="AK696" s="119"/>
      <c r="AL696" s="119"/>
      <c r="AM696" s="119" t="s">
        <v>789</v>
      </c>
      <c r="AN696" s="119" t="s">
        <v>231</v>
      </c>
      <c r="AO696" s="119">
        <v>284</v>
      </c>
      <c r="AP696" s="119"/>
      <c r="AQ696" s="119">
        <v>599</v>
      </c>
      <c r="AR696" s="119">
        <v>609</v>
      </c>
      <c r="AS696" s="119">
        <v>2009</v>
      </c>
      <c r="AT696" s="119"/>
      <c r="AU696" s="119"/>
      <c r="AV696" s="119"/>
      <c r="AW696" s="119" t="s">
        <v>790</v>
      </c>
      <c r="AX696" s="119"/>
      <c r="AY696" s="119"/>
      <c r="AZ696" s="119"/>
      <c r="BA696" s="119"/>
      <c r="BB696" s="119"/>
      <c r="BC696" s="119"/>
      <c r="BD696" s="119"/>
      <c r="BE696" s="119"/>
      <c r="BF696" s="119"/>
      <c r="BG696" s="119"/>
      <c r="BH696" s="119"/>
      <c r="BI696" s="119"/>
      <c r="BJ696" s="119"/>
      <c r="BK696" s="211"/>
      <c r="BL696" s="212"/>
      <c r="BM696" s="212"/>
      <c r="BN696" s="212"/>
      <c r="BO696" s="212"/>
      <c r="BP696" s="119"/>
      <c r="BQ696" s="119"/>
    </row>
    <row r="697" spans="1:69" ht="12" customHeight="1">
      <c r="A697" s="215" t="s">
        <v>896</v>
      </c>
      <c r="B697" s="216">
        <v>366.704</v>
      </c>
      <c r="C697" s="119"/>
      <c r="D697" s="218">
        <v>367.791</v>
      </c>
      <c r="E697" s="219" t="s">
        <v>786</v>
      </c>
      <c r="F697" s="67">
        <f>IF(D697&lt;=374.5,(D697-'[2]Stages'!$C$73)*'[2]Stages'!$H$74+'[2]Stages'!$E$73,IF(D697&lt;=385.3,(D697-'[2]Stages'!$C$74)*'[2]Stages'!$H$75+'[2]Stages'!$E$74,IF(D697&lt;=391.8,(D697-'[2]Stages'!$C$75)*'[2]Stages'!$H$76+'[2]Stages'!$E$75,IF(D697&lt;=397.5,(D697-'[2]Stages'!$C$76)*'[2]Stages'!$H$77+'[2]Stages'!$E$76,IF(D697&lt;=407,(D697-'[2]Stages'!$C$77)*'[2]Stages'!$H$78+'[2]Stages'!$E$77,IF(D697&lt;=411.2,(D697-'[2]Stages'!$C$78)*'[2]Stages'!$H$79+'[2]Stages'!$E$78,IF(D697&lt;=416,(D697-'[2]Stages'!$C$79)*'[2]Stages'!$H$80+'[2]Stages'!$E$79)))))))</f>
        <v>366.4079934640523</v>
      </c>
      <c r="G697" s="119" t="s">
        <v>19</v>
      </c>
      <c r="H697" s="215" t="s">
        <v>794</v>
      </c>
      <c r="I697" s="220" t="s">
        <v>897</v>
      </c>
      <c r="J697" s="119"/>
      <c r="K697" s="119"/>
      <c r="L697" s="119"/>
      <c r="M697" s="216"/>
      <c r="N697" s="119"/>
      <c r="O697" s="119"/>
      <c r="P697" s="119"/>
      <c r="Q697" s="215" t="s">
        <v>238</v>
      </c>
      <c r="R697" s="227" t="s">
        <v>838</v>
      </c>
      <c r="S697" s="119"/>
      <c r="T697" s="119"/>
      <c r="U697" s="119"/>
      <c r="V697" s="119"/>
      <c r="W697" s="105" t="s">
        <v>477</v>
      </c>
      <c r="X697" s="119"/>
      <c r="Y697" s="119"/>
      <c r="Z697" s="119"/>
      <c r="AA697" s="221" t="s">
        <v>788</v>
      </c>
      <c r="AB697" s="18">
        <v>22.4</v>
      </c>
      <c r="AC697" s="228">
        <v>17.7</v>
      </c>
      <c r="AD697" s="223"/>
      <c r="AE697" s="228">
        <v>17.7</v>
      </c>
      <c r="AF697" s="222">
        <v>0.2</v>
      </c>
      <c r="AG697" s="228">
        <v>17.7</v>
      </c>
      <c r="AH697" s="146">
        <f t="shared" si="18"/>
        <v>17.900000000000002</v>
      </c>
      <c r="AI697" s="222">
        <v>31.4</v>
      </c>
      <c r="AJ697" s="223"/>
      <c r="AK697" s="119"/>
      <c r="AL697" s="119"/>
      <c r="AM697" s="119" t="s">
        <v>789</v>
      </c>
      <c r="AN697" s="119" t="s">
        <v>231</v>
      </c>
      <c r="AO697" s="119">
        <v>284</v>
      </c>
      <c r="AP697" s="119"/>
      <c r="AQ697" s="119">
        <v>599</v>
      </c>
      <c r="AR697" s="119">
        <v>609</v>
      </c>
      <c r="AS697" s="119">
        <v>2009</v>
      </c>
      <c r="AT697" s="119"/>
      <c r="AU697" s="119"/>
      <c r="AV697" s="119"/>
      <c r="AW697" s="119" t="s">
        <v>790</v>
      </c>
      <c r="AX697" s="119"/>
      <c r="AY697" s="119"/>
      <c r="AZ697" s="119"/>
      <c r="BA697" s="119"/>
      <c r="BB697" s="119"/>
      <c r="BC697" s="119"/>
      <c r="BD697" s="119"/>
      <c r="BE697" s="119"/>
      <c r="BF697" s="119"/>
      <c r="BG697" s="119"/>
      <c r="BH697" s="119"/>
      <c r="BI697" s="119"/>
      <c r="BJ697" s="119"/>
      <c r="BK697" s="211"/>
      <c r="BL697" s="212"/>
      <c r="BM697" s="212"/>
      <c r="BN697" s="212"/>
      <c r="BO697" s="212"/>
      <c r="BP697" s="119"/>
      <c r="BQ697" s="119"/>
    </row>
    <row r="698" spans="1:69" ht="12" customHeight="1">
      <c r="A698" s="215" t="s">
        <v>898</v>
      </c>
      <c r="B698" s="216">
        <v>366.73</v>
      </c>
      <c r="C698" s="119"/>
      <c r="D698" s="218">
        <v>367.82</v>
      </c>
      <c r="E698" s="219" t="s">
        <v>786</v>
      </c>
      <c r="F698" s="67">
        <f>IF(D698&lt;=374.5,(D698-'[2]Stages'!$C$73)*'[2]Stages'!$H$74+'[2]Stages'!$E$73,IF(D698&lt;=385.3,(D698-'[2]Stages'!$C$74)*'[2]Stages'!$H$75+'[2]Stages'!$E$74,IF(D698&lt;=391.8,(D698-'[2]Stages'!$C$75)*'[2]Stages'!$H$76+'[2]Stages'!$E$75,IF(D698&lt;=397.5,(D698-'[2]Stages'!$C$76)*'[2]Stages'!$H$77+'[2]Stages'!$E$76,IF(D698&lt;=407,(D698-'[2]Stages'!$C$77)*'[2]Stages'!$H$78+'[2]Stages'!$E$77,IF(D698&lt;=411.2,(D698-'[2]Stages'!$C$78)*'[2]Stages'!$H$79+'[2]Stages'!$E$78,IF(D698&lt;=416,(D698-'[2]Stages'!$C$79)*'[2]Stages'!$H$80+'[2]Stages'!$E$79)))))))</f>
        <v>366.43320261437907</v>
      </c>
      <c r="G698" s="119" t="s">
        <v>19</v>
      </c>
      <c r="H698" s="215" t="s">
        <v>794</v>
      </c>
      <c r="I698" s="215" t="s">
        <v>885</v>
      </c>
      <c r="J698" s="119"/>
      <c r="K698" s="119"/>
      <c r="L698" s="119"/>
      <c r="M698" s="216"/>
      <c r="N698" s="119"/>
      <c r="O698" s="119"/>
      <c r="P698" s="119"/>
      <c r="Q698" s="215" t="s">
        <v>238</v>
      </c>
      <c r="R698" s="215" t="s">
        <v>796</v>
      </c>
      <c r="S698" s="119"/>
      <c r="T698" s="119"/>
      <c r="U698" s="119"/>
      <c r="V698" s="119"/>
      <c r="W698" s="105" t="s">
        <v>477</v>
      </c>
      <c r="X698" s="119"/>
      <c r="Y698" s="119"/>
      <c r="Z698" s="119"/>
      <c r="AA698" s="221" t="s">
        <v>788</v>
      </c>
      <c r="AB698" s="18">
        <v>22.4</v>
      </c>
      <c r="AC698" s="222">
        <v>17.66</v>
      </c>
      <c r="AD698" s="223"/>
      <c r="AE698" s="222">
        <v>17.66</v>
      </c>
      <c r="AF698" s="222">
        <v>0.15</v>
      </c>
      <c r="AG698" s="222">
        <v>17.66</v>
      </c>
      <c r="AH698" s="146">
        <f t="shared" si="18"/>
        <v>17.860000000000003</v>
      </c>
      <c r="AI698" s="222">
        <v>31.6</v>
      </c>
      <c r="AJ698" s="223"/>
      <c r="AK698" s="119"/>
      <c r="AL698" s="119"/>
      <c r="AM698" s="119" t="s">
        <v>789</v>
      </c>
      <c r="AN698" s="119" t="s">
        <v>231</v>
      </c>
      <c r="AO698" s="119">
        <v>284</v>
      </c>
      <c r="AP698" s="119"/>
      <c r="AQ698" s="119">
        <v>599</v>
      </c>
      <c r="AR698" s="119">
        <v>609</v>
      </c>
      <c r="AS698" s="119">
        <v>2009</v>
      </c>
      <c r="AT698" s="119"/>
      <c r="AU698" s="119"/>
      <c r="AV698" s="119"/>
      <c r="AW698" s="119" t="s">
        <v>790</v>
      </c>
      <c r="AX698" s="119"/>
      <c r="AY698" s="119"/>
      <c r="AZ698" s="119"/>
      <c r="BA698" s="119"/>
      <c r="BB698" s="119"/>
      <c r="BC698" s="119"/>
      <c r="BD698" s="119"/>
      <c r="BE698" s="119"/>
      <c r="BF698" s="119"/>
      <c r="BG698" s="119"/>
      <c r="BH698" s="119"/>
      <c r="BI698" s="119"/>
      <c r="BJ698" s="119"/>
      <c r="BK698" s="211"/>
      <c r="BL698" s="212"/>
      <c r="BM698" s="212"/>
      <c r="BN698" s="212"/>
      <c r="BO698" s="212"/>
      <c r="BP698" s="119"/>
      <c r="BQ698" s="119"/>
    </row>
    <row r="699" spans="1:69" ht="12" customHeight="1">
      <c r="A699" s="215" t="s">
        <v>899</v>
      </c>
      <c r="B699" s="216">
        <v>366.79</v>
      </c>
      <c r="C699" s="119"/>
      <c r="D699" s="218">
        <v>367.88</v>
      </c>
      <c r="E699" s="219" t="s">
        <v>786</v>
      </c>
      <c r="F699" s="67">
        <f>IF(D699&lt;=374.5,(D699-'[2]Stages'!$C$73)*'[2]Stages'!$H$74+'[2]Stages'!$E$73,IF(D699&lt;=385.3,(D699-'[2]Stages'!$C$74)*'[2]Stages'!$H$75+'[2]Stages'!$E$74,IF(D699&lt;=391.8,(D699-'[2]Stages'!$C$75)*'[2]Stages'!$H$76+'[2]Stages'!$E$75,IF(D699&lt;=397.5,(D699-'[2]Stages'!$C$76)*'[2]Stages'!$H$77+'[2]Stages'!$E$76,IF(D699&lt;=407,(D699-'[2]Stages'!$C$77)*'[2]Stages'!$H$78+'[2]Stages'!$E$77,IF(D699&lt;=411.2,(D699-'[2]Stages'!$C$78)*'[2]Stages'!$H$79+'[2]Stages'!$E$78,IF(D699&lt;=416,(D699-'[2]Stages'!$C$79)*'[2]Stages'!$H$80+'[2]Stages'!$E$79)))))))</f>
        <v>366.4853594771242</v>
      </c>
      <c r="G699" s="119" t="s">
        <v>19</v>
      </c>
      <c r="H699" s="215" t="s">
        <v>794</v>
      </c>
      <c r="I699" s="215" t="s">
        <v>885</v>
      </c>
      <c r="J699" s="119"/>
      <c r="K699" s="119"/>
      <c r="L699" s="119"/>
      <c r="M699" s="216"/>
      <c r="N699" s="119"/>
      <c r="O699" s="119"/>
      <c r="P699" s="119"/>
      <c r="Q699" s="215" t="s">
        <v>238</v>
      </c>
      <c r="R699" s="215" t="s">
        <v>796</v>
      </c>
      <c r="S699" s="119"/>
      <c r="T699" s="119"/>
      <c r="U699" s="119"/>
      <c r="V699" s="119"/>
      <c r="W699" s="105" t="s">
        <v>477</v>
      </c>
      <c r="X699" s="119"/>
      <c r="Y699" s="119"/>
      <c r="Z699" s="119"/>
      <c r="AA699" s="221" t="s">
        <v>788</v>
      </c>
      <c r="AB699" s="18">
        <v>22.4</v>
      </c>
      <c r="AC699" s="222">
        <v>17.85</v>
      </c>
      <c r="AD699" s="223"/>
      <c r="AE699" s="222">
        <v>17.85</v>
      </c>
      <c r="AF699" s="222">
        <v>0.42</v>
      </c>
      <c r="AG699" s="222">
        <v>17.85</v>
      </c>
      <c r="AH699" s="146">
        <f t="shared" si="18"/>
        <v>18.050000000000004</v>
      </c>
      <c r="AI699" s="222">
        <v>30.7</v>
      </c>
      <c r="AJ699" s="223"/>
      <c r="AK699" s="119"/>
      <c r="AL699" s="119"/>
      <c r="AM699" s="119" t="s">
        <v>789</v>
      </c>
      <c r="AN699" s="119" t="s">
        <v>231</v>
      </c>
      <c r="AO699" s="119">
        <v>284</v>
      </c>
      <c r="AP699" s="119"/>
      <c r="AQ699" s="119">
        <v>599</v>
      </c>
      <c r="AR699" s="119">
        <v>609</v>
      </c>
      <c r="AS699" s="119">
        <v>2009</v>
      </c>
      <c r="AT699" s="119"/>
      <c r="AU699" s="119"/>
      <c r="AV699" s="119"/>
      <c r="AW699" s="119" t="s">
        <v>790</v>
      </c>
      <c r="AX699" s="119"/>
      <c r="AY699" s="119"/>
      <c r="AZ699" s="119"/>
      <c r="BA699" s="119"/>
      <c r="BB699" s="119"/>
      <c r="BC699" s="119"/>
      <c r="BD699" s="119"/>
      <c r="BE699" s="119"/>
      <c r="BF699" s="119"/>
      <c r="BG699" s="119"/>
      <c r="BH699" s="119"/>
      <c r="BI699" s="119"/>
      <c r="BJ699" s="119"/>
      <c r="BK699" s="211"/>
      <c r="BL699" s="212"/>
      <c r="BM699" s="212"/>
      <c r="BN699" s="212"/>
      <c r="BO699" s="212"/>
      <c r="BP699" s="119"/>
      <c r="BQ699" s="119"/>
    </row>
    <row r="700" spans="1:69" ht="12" customHeight="1">
      <c r="A700" s="215" t="s">
        <v>900</v>
      </c>
      <c r="B700" s="217">
        <v>366.79</v>
      </c>
      <c r="C700" s="119"/>
      <c r="D700" s="224">
        <v>367.88</v>
      </c>
      <c r="E700" s="219" t="s">
        <v>786</v>
      </c>
      <c r="F700" s="67">
        <f>IF(D700&lt;=374.5,(D700-'[2]Stages'!$C$73)*'[2]Stages'!$H$74+'[2]Stages'!$E$73,IF(D700&lt;=385.3,(D700-'[2]Stages'!$C$74)*'[2]Stages'!$H$75+'[2]Stages'!$E$74,IF(D700&lt;=391.8,(D700-'[2]Stages'!$C$75)*'[2]Stages'!$H$76+'[2]Stages'!$E$75,IF(D700&lt;=397.5,(D700-'[2]Stages'!$C$76)*'[2]Stages'!$H$77+'[2]Stages'!$E$76,IF(D700&lt;=407,(D700-'[2]Stages'!$C$77)*'[2]Stages'!$H$78+'[2]Stages'!$E$77,IF(D700&lt;=411.2,(D700-'[2]Stages'!$C$78)*'[2]Stages'!$H$79+'[2]Stages'!$E$78,IF(D700&lt;=416,(D700-'[2]Stages'!$C$79)*'[2]Stages'!$H$80+'[2]Stages'!$E$79)))))))</f>
        <v>366.4853594771242</v>
      </c>
      <c r="G700" s="119" t="s">
        <v>19</v>
      </c>
      <c r="H700" s="215" t="s">
        <v>794</v>
      </c>
      <c r="I700" s="215"/>
      <c r="J700" s="119"/>
      <c r="K700" s="119"/>
      <c r="L700" s="119"/>
      <c r="M700" s="217"/>
      <c r="N700" s="119"/>
      <c r="O700" s="119"/>
      <c r="P700" s="119"/>
      <c r="Q700" s="215" t="s">
        <v>207</v>
      </c>
      <c r="R700" s="215" t="s">
        <v>774</v>
      </c>
      <c r="S700" s="119"/>
      <c r="T700" s="119"/>
      <c r="U700" s="119"/>
      <c r="V700" s="119"/>
      <c r="W700" s="105" t="s">
        <v>477</v>
      </c>
      <c r="X700" s="119"/>
      <c r="Y700" s="119"/>
      <c r="Z700" s="119"/>
      <c r="AA700" s="221" t="s">
        <v>788</v>
      </c>
      <c r="AB700" s="18">
        <v>22.4</v>
      </c>
      <c r="AC700" s="225">
        <v>18.48</v>
      </c>
      <c r="AD700" s="223"/>
      <c r="AE700" s="225">
        <v>18.48</v>
      </c>
      <c r="AF700" s="225">
        <v>0.06</v>
      </c>
      <c r="AG700" s="225">
        <v>18.48</v>
      </c>
      <c r="AH700" s="146">
        <f t="shared" si="18"/>
        <v>18.680000000000003</v>
      </c>
      <c r="AI700" s="225">
        <v>28</v>
      </c>
      <c r="AJ700" s="223"/>
      <c r="AK700" s="119"/>
      <c r="AL700" s="119"/>
      <c r="AM700" s="119" t="s">
        <v>789</v>
      </c>
      <c r="AN700" s="119" t="s">
        <v>231</v>
      </c>
      <c r="AO700" s="119">
        <v>284</v>
      </c>
      <c r="AP700" s="119"/>
      <c r="AQ700" s="119">
        <v>599</v>
      </c>
      <c r="AR700" s="119">
        <v>609</v>
      </c>
      <c r="AS700" s="119">
        <v>2009</v>
      </c>
      <c r="AT700" s="119"/>
      <c r="AU700" s="119"/>
      <c r="AV700" s="119"/>
      <c r="AW700" s="119" t="s">
        <v>790</v>
      </c>
      <c r="AX700" s="119"/>
      <c r="AY700" s="119"/>
      <c r="AZ700" s="119"/>
      <c r="BA700" s="119"/>
      <c r="BB700" s="119"/>
      <c r="BC700" s="119"/>
      <c r="BD700" s="119"/>
      <c r="BE700" s="119"/>
      <c r="BF700" s="119"/>
      <c r="BG700" s="119"/>
      <c r="BH700" s="119"/>
      <c r="BI700" s="119"/>
      <c r="BJ700" s="119"/>
      <c r="BK700" s="211"/>
      <c r="BL700" s="212"/>
      <c r="BM700" s="212"/>
      <c r="BN700" s="212"/>
      <c r="BO700" s="212"/>
      <c r="BP700" s="119"/>
      <c r="BQ700" s="119"/>
    </row>
    <row r="701" spans="1:69" ht="12" customHeight="1">
      <c r="A701" s="215" t="s">
        <v>901</v>
      </c>
      <c r="B701" s="216">
        <v>366.86</v>
      </c>
      <c r="C701" s="119"/>
      <c r="D701" s="218">
        <v>367.95</v>
      </c>
      <c r="E701" s="219" t="s">
        <v>786</v>
      </c>
      <c r="F701" s="67">
        <f>IF(D701&lt;=374.5,(D701-'[2]Stages'!$C$73)*'[2]Stages'!$H$74+'[2]Stages'!$E$73,IF(D701&lt;=385.3,(D701-'[2]Stages'!$C$74)*'[2]Stages'!$H$75+'[2]Stages'!$E$74,IF(D701&lt;=391.8,(D701-'[2]Stages'!$C$75)*'[2]Stages'!$H$76+'[2]Stages'!$E$75,IF(D701&lt;=397.5,(D701-'[2]Stages'!$C$76)*'[2]Stages'!$H$77+'[2]Stages'!$E$76,IF(D701&lt;=407,(D701-'[2]Stages'!$C$77)*'[2]Stages'!$H$78+'[2]Stages'!$E$77,IF(D701&lt;=411.2,(D701-'[2]Stages'!$C$78)*'[2]Stages'!$H$79+'[2]Stages'!$E$78,IF(D701&lt;=416,(D701-'[2]Stages'!$C$79)*'[2]Stages'!$H$80+'[2]Stages'!$E$79)))))))</f>
        <v>366.5462091503268</v>
      </c>
      <c r="G701" s="119" t="s">
        <v>19</v>
      </c>
      <c r="H701" s="215" t="s">
        <v>794</v>
      </c>
      <c r="I701" s="215" t="s">
        <v>885</v>
      </c>
      <c r="J701" s="119"/>
      <c r="K701" s="119"/>
      <c r="L701" s="119"/>
      <c r="M701" s="216"/>
      <c r="N701" s="119"/>
      <c r="O701" s="119"/>
      <c r="P701" s="119"/>
      <c r="Q701" s="215" t="s">
        <v>238</v>
      </c>
      <c r="R701" s="215" t="s">
        <v>796</v>
      </c>
      <c r="S701" s="119"/>
      <c r="T701" s="119"/>
      <c r="U701" s="119"/>
      <c r="V701" s="119"/>
      <c r="W701" s="105" t="s">
        <v>477</v>
      </c>
      <c r="X701" s="119"/>
      <c r="Y701" s="119"/>
      <c r="Z701" s="119"/>
      <c r="AA701" s="221" t="s">
        <v>788</v>
      </c>
      <c r="AB701" s="18">
        <v>22.4</v>
      </c>
      <c r="AC701" s="222">
        <v>17.97</v>
      </c>
      <c r="AD701" s="223"/>
      <c r="AE701" s="222">
        <v>17.97</v>
      </c>
      <c r="AF701" s="222">
        <v>0.36</v>
      </c>
      <c r="AG701" s="222">
        <v>17.97</v>
      </c>
      <c r="AH701" s="146">
        <f t="shared" si="18"/>
        <v>18.17</v>
      </c>
      <c r="AI701" s="222">
        <v>30.2</v>
      </c>
      <c r="AJ701" s="223"/>
      <c r="AK701" s="119"/>
      <c r="AL701" s="119"/>
      <c r="AM701" s="119" t="s">
        <v>789</v>
      </c>
      <c r="AN701" s="119" t="s">
        <v>231</v>
      </c>
      <c r="AO701" s="119">
        <v>284</v>
      </c>
      <c r="AP701" s="119"/>
      <c r="AQ701" s="119">
        <v>599</v>
      </c>
      <c r="AR701" s="119">
        <v>609</v>
      </c>
      <c r="AS701" s="119">
        <v>2009</v>
      </c>
      <c r="AT701" s="119"/>
      <c r="AU701" s="119"/>
      <c r="AV701" s="119"/>
      <c r="AW701" s="119" t="s">
        <v>790</v>
      </c>
      <c r="AX701" s="119"/>
      <c r="AY701" s="119"/>
      <c r="AZ701" s="119"/>
      <c r="BA701" s="119"/>
      <c r="BB701" s="119"/>
      <c r="BC701" s="119"/>
      <c r="BD701" s="119"/>
      <c r="BE701" s="119"/>
      <c r="BF701" s="119"/>
      <c r="BG701" s="119"/>
      <c r="BH701" s="119"/>
      <c r="BI701" s="119"/>
      <c r="BJ701" s="119"/>
      <c r="BK701" s="211"/>
      <c r="BL701" s="212"/>
      <c r="BM701" s="212"/>
      <c r="BN701" s="212"/>
      <c r="BO701" s="212"/>
      <c r="BP701" s="119"/>
      <c r="BQ701" s="119"/>
    </row>
    <row r="702" spans="1:69" ht="12" customHeight="1">
      <c r="A702" s="215" t="s">
        <v>902</v>
      </c>
      <c r="B702" s="216">
        <v>366.88</v>
      </c>
      <c r="C702" s="119"/>
      <c r="D702" s="218">
        <v>367.97</v>
      </c>
      <c r="E702" s="219" t="s">
        <v>786</v>
      </c>
      <c r="F702" s="67">
        <f>IF(D702&lt;=374.5,(D702-'[2]Stages'!$C$73)*'[2]Stages'!$H$74+'[2]Stages'!$E$73,IF(D702&lt;=385.3,(D702-'[2]Stages'!$C$74)*'[2]Stages'!$H$75+'[2]Stages'!$E$74,IF(D702&lt;=391.8,(D702-'[2]Stages'!$C$75)*'[2]Stages'!$H$76+'[2]Stages'!$E$75,IF(D702&lt;=397.5,(D702-'[2]Stages'!$C$76)*'[2]Stages'!$H$77+'[2]Stages'!$E$76,IF(D702&lt;=407,(D702-'[2]Stages'!$C$77)*'[2]Stages'!$H$78+'[2]Stages'!$E$77,IF(D702&lt;=411.2,(D702-'[2]Stages'!$C$78)*'[2]Stages'!$H$79+'[2]Stages'!$E$78,IF(D702&lt;=416,(D702-'[2]Stages'!$C$79)*'[2]Stages'!$H$80+'[2]Stages'!$E$79)))))))</f>
        <v>366.56359477124187</v>
      </c>
      <c r="G702" s="119" t="s">
        <v>19</v>
      </c>
      <c r="H702" s="215" t="s">
        <v>794</v>
      </c>
      <c r="I702" s="215" t="s">
        <v>885</v>
      </c>
      <c r="J702" s="119"/>
      <c r="K702" s="119"/>
      <c r="L702" s="119"/>
      <c r="M702" s="216"/>
      <c r="N702" s="119"/>
      <c r="O702" s="119"/>
      <c r="P702" s="119"/>
      <c r="Q702" s="215" t="s">
        <v>238</v>
      </c>
      <c r="R702" s="215" t="s">
        <v>796</v>
      </c>
      <c r="S702" s="119"/>
      <c r="T702" s="119"/>
      <c r="U702" s="119"/>
      <c r="V702" s="119"/>
      <c r="W702" s="105" t="s">
        <v>477</v>
      </c>
      <c r="X702" s="119"/>
      <c r="Y702" s="119"/>
      <c r="Z702" s="119"/>
      <c r="AA702" s="221" t="s">
        <v>788</v>
      </c>
      <c r="AB702" s="18">
        <v>22.4</v>
      </c>
      <c r="AC702" s="222">
        <v>18.37</v>
      </c>
      <c r="AD702" s="223"/>
      <c r="AE702" s="222">
        <v>18.37</v>
      </c>
      <c r="AF702" s="222">
        <v>0.25</v>
      </c>
      <c r="AG702" s="222">
        <v>18.37</v>
      </c>
      <c r="AH702" s="146">
        <f t="shared" si="18"/>
        <v>18.570000000000004</v>
      </c>
      <c r="AI702" s="222">
        <v>28.5</v>
      </c>
      <c r="AJ702" s="223"/>
      <c r="AK702" s="119"/>
      <c r="AL702" s="119"/>
      <c r="AM702" s="119" t="s">
        <v>789</v>
      </c>
      <c r="AN702" s="119" t="s">
        <v>231</v>
      </c>
      <c r="AO702" s="119">
        <v>284</v>
      </c>
      <c r="AP702" s="119"/>
      <c r="AQ702" s="119">
        <v>599</v>
      </c>
      <c r="AR702" s="119">
        <v>609</v>
      </c>
      <c r="AS702" s="119">
        <v>2009</v>
      </c>
      <c r="AT702" s="119"/>
      <c r="AU702" s="119"/>
      <c r="AV702" s="119"/>
      <c r="AW702" s="119" t="s">
        <v>790</v>
      </c>
      <c r="AX702" s="119"/>
      <c r="AY702" s="119"/>
      <c r="AZ702" s="119"/>
      <c r="BA702" s="119"/>
      <c r="BB702" s="119"/>
      <c r="BC702" s="119"/>
      <c r="BD702" s="119"/>
      <c r="BE702" s="119"/>
      <c r="BF702" s="119"/>
      <c r="BG702" s="119"/>
      <c r="BH702" s="119"/>
      <c r="BI702" s="119"/>
      <c r="BJ702" s="119"/>
      <c r="BK702" s="211"/>
      <c r="BL702" s="212"/>
      <c r="BM702" s="212"/>
      <c r="BN702" s="212"/>
      <c r="BO702" s="212"/>
      <c r="BP702" s="119"/>
      <c r="BQ702" s="119"/>
    </row>
    <row r="703" spans="1:69" ht="12" customHeight="1">
      <c r="A703" s="215" t="s">
        <v>903</v>
      </c>
      <c r="B703" s="216">
        <v>366.94</v>
      </c>
      <c r="C703" s="119"/>
      <c r="D703" s="218">
        <v>368.02</v>
      </c>
      <c r="E703" s="219" t="s">
        <v>786</v>
      </c>
      <c r="F703" s="67">
        <f>IF(D703&lt;=374.5,(D703-'[2]Stages'!$C$73)*'[2]Stages'!$H$74+'[2]Stages'!$E$73,IF(D703&lt;=385.3,(D703-'[2]Stages'!$C$74)*'[2]Stages'!$H$75+'[2]Stages'!$E$74,IF(D703&lt;=391.8,(D703-'[2]Stages'!$C$75)*'[2]Stages'!$H$76+'[2]Stages'!$E$75,IF(D703&lt;=397.5,(D703-'[2]Stages'!$C$76)*'[2]Stages'!$H$77+'[2]Stages'!$E$76,IF(D703&lt;=407,(D703-'[2]Stages'!$C$77)*'[2]Stages'!$H$78+'[2]Stages'!$E$77,IF(D703&lt;=411.2,(D703-'[2]Stages'!$C$78)*'[2]Stages'!$H$79+'[2]Stages'!$E$78,IF(D703&lt;=416,(D703-'[2]Stages'!$C$79)*'[2]Stages'!$H$80+'[2]Stages'!$E$79)))))))</f>
        <v>366.6070588235294</v>
      </c>
      <c r="G703" s="119" t="s">
        <v>19</v>
      </c>
      <c r="H703" s="215" t="s">
        <v>794</v>
      </c>
      <c r="I703" s="215" t="s">
        <v>885</v>
      </c>
      <c r="J703" s="119"/>
      <c r="K703" s="119"/>
      <c r="L703" s="119"/>
      <c r="M703" s="216"/>
      <c r="N703" s="119"/>
      <c r="O703" s="119"/>
      <c r="P703" s="119"/>
      <c r="Q703" s="215" t="s">
        <v>238</v>
      </c>
      <c r="R703" s="215" t="s">
        <v>796</v>
      </c>
      <c r="S703" s="119"/>
      <c r="T703" s="119"/>
      <c r="U703" s="119"/>
      <c r="V703" s="119"/>
      <c r="W703" s="105" t="s">
        <v>477</v>
      </c>
      <c r="X703" s="119"/>
      <c r="Y703" s="119"/>
      <c r="Z703" s="119"/>
      <c r="AA703" s="221" t="s">
        <v>788</v>
      </c>
      <c r="AB703" s="18">
        <v>22.4</v>
      </c>
      <c r="AC703" s="222">
        <v>18.15</v>
      </c>
      <c r="AD703" s="223"/>
      <c r="AE703" s="222">
        <v>18.15</v>
      </c>
      <c r="AF703" s="222">
        <v>0.26</v>
      </c>
      <c r="AG703" s="222">
        <v>18.15</v>
      </c>
      <c r="AH703" s="146">
        <f t="shared" si="18"/>
        <v>18.35</v>
      </c>
      <c r="AI703" s="222">
        <v>29.4</v>
      </c>
      <c r="AJ703" s="223"/>
      <c r="AK703" s="119"/>
      <c r="AL703" s="119"/>
      <c r="AM703" s="119" t="s">
        <v>789</v>
      </c>
      <c r="AN703" s="119" t="s">
        <v>231</v>
      </c>
      <c r="AO703" s="119">
        <v>284</v>
      </c>
      <c r="AP703" s="119"/>
      <c r="AQ703" s="119">
        <v>599</v>
      </c>
      <c r="AR703" s="119">
        <v>609</v>
      </c>
      <c r="AS703" s="119">
        <v>2009</v>
      </c>
      <c r="AT703" s="119"/>
      <c r="AU703" s="119"/>
      <c r="AV703" s="119"/>
      <c r="AW703" s="119" t="s">
        <v>790</v>
      </c>
      <c r="AX703" s="119"/>
      <c r="AY703" s="119"/>
      <c r="AZ703" s="119"/>
      <c r="BA703" s="119"/>
      <c r="BB703" s="119"/>
      <c r="BC703" s="119"/>
      <c r="BD703" s="119"/>
      <c r="BE703" s="119"/>
      <c r="BF703" s="119"/>
      <c r="BG703" s="119"/>
      <c r="BH703" s="119"/>
      <c r="BI703" s="119"/>
      <c r="BJ703" s="119"/>
      <c r="BK703" s="211"/>
      <c r="BL703" s="212"/>
      <c r="BM703" s="212"/>
      <c r="BN703" s="212"/>
      <c r="BO703" s="212"/>
      <c r="BP703" s="119"/>
      <c r="BQ703" s="119"/>
    </row>
    <row r="704" spans="1:69" ht="12" customHeight="1">
      <c r="A704" s="215" t="s">
        <v>904</v>
      </c>
      <c r="B704" s="217">
        <v>366.97</v>
      </c>
      <c r="C704" s="119"/>
      <c r="D704" s="224">
        <v>368.05</v>
      </c>
      <c r="E704" s="219" t="s">
        <v>786</v>
      </c>
      <c r="F704" s="67">
        <f>IF(D704&lt;=374.5,(D704-'[2]Stages'!$C$73)*'[2]Stages'!$H$74+'[2]Stages'!$E$73,IF(D704&lt;=385.3,(D704-'[2]Stages'!$C$74)*'[2]Stages'!$H$75+'[2]Stages'!$E$74,IF(D704&lt;=391.8,(D704-'[2]Stages'!$C$75)*'[2]Stages'!$H$76+'[2]Stages'!$E$75,IF(D704&lt;=397.5,(D704-'[2]Stages'!$C$76)*'[2]Stages'!$H$77+'[2]Stages'!$E$76,IF(D704&lt;=407,(D704-'[2]Stages'!$C$77)*'[2]Stages'!$H$78+'[2]Stages'!$E$77,IF(D704&lt;=411.2,(D704-'[2]Stages'!$C$78)*'[2]Stages'!$H$79+'[2]Stages'!$E$78,IF(D704&lt;=416,(D704-'[2]Stages'!$C$79)*'[2]Stages'!$H$80+'[2]Stages'!$E$79)))))))</f>
        <v>366.63313725490195</v>
      </c>
      <c r="G704" s="119" t="s">
        <v>19</v>
      </c>
      <c r="H704" s="215" t="s">
        <v>794</v>
      </c>
      <c r="I704" s="215" t="s">
        <v>836</v>
      </c>
      <c r="J704" s="119"/>
      <c r="K704" s="119"/>
      <c r="L704" s="119"/>
      <c r="M704" s="217"/>
      <c r="N704" s="119"/>
      <c r="O704" s="119"/>
      <c r="P704" s="119"/>
      <c r="Q704" s="215" t="s">
        <v>238</v>
      </c>
      <c r="R704" s="227" t="s">
        <v>838</v>
      </c>
      <c r="S704" s="119"/>
      <c r="T704" s="119"/>
      <c r="U704" s="119"/>
      <c r="V704" s="119"/>
      <c r="W704" s="105" t="s">
        <v>477</v>
      </c>
      <c r="X704" s="119"/>
      <c r="Y704" s="119"/>
      <c r="Z704" s="119"/>
      <c r="AA704" s="221" t="s">
        <v>788</v>
      </c>
      <c r="AB704" s="18">
        <v>22.4</v>
      </c>
      <c r="AC704" s="225">
        <v>19.49</v>
      </c>
      <c r="AD704" s="223"/>
      <c r="AE704" s="225">
        <v>19.49</v>
      </c>
      <c r="AF704" s="225">
        <v>0.23</v>
      </c>
      <c r="AG704" s="225">
        <v>19.49</v>
      </c>
      <c r="AH704" s="146">
        <f t="shared" si="18"/>
        <v>19.69</v>
      </c>
      <c r="AI704" s="225">
        <v>23.6</v>
      </c>
      <c r="AJ704" s="223"/>
      <c r="AK704" s="119"/>
      <c r="AL704" s="119"/>
      <c r="AM704" s="119" t="s">
        <v>789</v>
      </c>
      <c r="AN704" s="119" t="s">
        <v>231</v>
      </c>
      <c r="AO704" s="119">
        <v>284</v>
      </c>
      <c r="AP704" s="119"/>
      <c r="AQ704" s="119">
        <v>599</v>
      </c>
      <c r="AR704" s="119">
        <v>609</v>
      </c>
      <c r="AS704" s="119">
        <v>2009</v>
      </c>
      <c r="AT704" s="119"/>
      <c r="AU704" s="119"/>
      <c r="AV704" s="119"/>
      <c r="AW704" s="119" t="s">
        <v>790</v>
      </c>
      <c r="AX704" s="119"/>
      <c r="AY704" s="119"/>
      <c r="AZ704" s="119"/>
      <c r="BA704" s="119"/>
      <c r="BB704" s="119"/>
      <c r="BC704" s="119"/>
      <c r="BD704" s="119"/>
      <c r="BE704" s="119"/>
      <c r="BF704" s="119"/>
      <c r="BG704" s="119"/>
      <c r="BH704" s="119"/>
      <c r="BI704" s="119"/>
      <c r="BJ704" s="119"/>
      <c r="BK704" s="211"/>
      <c r="BL704" s="212"/>
      <c r="BM704" s="212"/>
      <c r="BN704" s="212"/>
      <c r="BO704" s="212"/>
      <c r="BP704" s="119"/>
      <c r="BQ704" s="119"/>
    </row>
    <row r="705" spans="1:69" ht="12" customHeight="1">
      <c r="A705" s="215" t="s">
        <v>905</v>
      </c>
      <c r="B705" s="216">
        <v>366.98</v>
      </c>
      <c r="C705" s="119"/>
      <c r="D705" s="218">
        <v>368.06</v>
      </c>
      <c r="E705" s="219" t="s">
        <v>786</v>
      </c>
      <c r="F705" s="67">
        <f>IF(D705&lt;=374.5,(D705-'[2]Stages'!$C$73)*'[2]Stages'!$H$74+'[2]Stages'!$E$73,IF(D705&lt;=385.3,(D705-'[2]Stages'!$C$74)*'[2]Stages'!$H$75+'[2]Stages'!$E$74,IF(D705&lt;=391.8,(D705-'[2]Stages'!$C$75)*'[2]Stages'!$H$76+'[2]Stages'!$E$75,IF(D705&lt;=397.5,(D705-'[2]Stages'!$C$76)*'[2]Stages'!$H$77+'[2]Stages'!$E$76,IF(D705&lt;=407,(D705-'[2]Stages'!$C$77)*'[2]Stages'!$H$78+'[2]Stages'!$E$77,IF(D705&lt;=411.2,(D705-'[2]Stages'!$C$78)*'[2]Stages'!$H$79+'[2]Stages'!$E$78,IF(D705&lt;=416,(D705-'[2]Stages'!$C$79)*'[2]Stages'!$H$80+'[2]Stages'!$E$79)))))))</f>
        <v>366.6418300653595</v>
      </c>
      <c r="G705" s="119" t="s">
        <v>19</v>
      </c>
      <c r="H705" s="215" t="s">
        <v>794</v>
      </c>
      <c r="I705" s="215" t="s">
        <v>885</v>
      </c>
      <c r="J705" s="119"/>
      <c r="K705" s="119"/>
      <c r="L705" s="119"/>
      <c r="M705" s="216"/>
      <c r="N705" s="119"/>
      <c r="O705" s="119"/>
      <c r="P705" s="119"/>
      <c r="Q705" s="215" t="s">
        <v>238</v>
      </c>
      <c r="R705" s="215" t="s">
        <v>796</v>
      </c>
      <c r="S705" s="119"/>
      <c r="T705" s="119"/>
      <c r="U705" s="119"/>
      <c r="V705" s="119"/>
      <c r="W705" s="105" t="s">
        <v>477</v>
      </c>
      <c r="X705" s="119"/>
      <c r="Y705" s="119"/>
      <c r="Z705" s="119"/>
      <c r="AA705" s="221" t="s">
        <v>788</v>
      </c>
      <c r="AB705" s="18">
        <v>22.4</v>
      </c>
      <c r="AC705" s="222">
        <v>18</v>
      </c>
      <c r="AD705" s="223"/>
      <c r="AE705" s="222">
        <v>18</v>
      </c>
      <c r="AF705" s="222">
        <v>0.03</v>
      </c>
      <c r="AG705" s="222">
        <v>18</v>
      </c>
      <c r="AH705" s="146">
        <f t="shared" si="18"/>
        <v>18.200000000000003</v>
      </c>
      <c r="AI705" s="222">
        <v>30.1</v>
      </c>
      <c r="AJ705" s="223"/>
      <c r="AK705" s="119"/>
      <c r="AL705" s="119"/>
      <c r="AM705" s="119" t="s">
        <v>789</v>
      </c>
      <c r="AN705" s="119" t="s">
        <v>231</v>
      </c>
      <c r="AO705" s="119">
        <v>284</v>
      </c>
      <c r="AP705" s="119"/>
      <c r="AQ705" s="119">
        <v>599</v>
      </c>
      <c r="AR705" s="119">
        <v>609</v>
      </c>
      <c r="AS705" s="119">
        <v>2009</v>
      </c>
      <c r="AT705" s="119"/>
      <c r="AU705" s="119"/>
      <c r="AV705" s="119"/>
      <c r="AW705" s="119" t="s">
        <v>790</v>
      </c>
      <c r="AX705" s="119"/>
      <c r="AY705" s="119"/>
      <c r="AZ705" s="119"/>
      <c r="BA705" s="119"/>
      <c r="BB705" s="119"/>
      <c r="BC705" s="119"/>
      <c r="BD705" s="119"/>
      <c r="BE705" s="119"/>
      <c r="BF705" s="119"/>
      <c r="BG705" s="119"/>
      <c r="BH705" s="119"/>
      <c r="BI705" s="119"/>
      <c r="BJ705" s="119"/>
      <c r="BK705" s="211"/>
      <c r="BL705" s="212"/>
      <c r="BM705" s="212"/>
      <c r="BN705" s="212"/>
      <c r="BO705" s="212"/>
      <c r="BP705" s="119"/>
      <c r="BQ705" s="119"/>
    </row>
    <row r="706" spans="1:69" ht="12" customHeight="1">
      <c r="A706" s="215" t="s">
        <v>906</v>
      </c>
      <c r="B706" s="217">
        <v>367</v>
      </c>
      <c r="C706" s="119"/>
      <c r="D706" s="224">
        <v>368.08</v>
      </c>
      <c r="E706" s="219" t="s">
        <v>786</v>
      </c>
      <c r="F706" s="67">
        <f>IF(D706&lt;=374.5,(D706-'[2]Stages'!$C$73)*'[2]Stages'!$H$74+'[2]Stages'!$E$73,IF(D706&lt;=385.3,(D706-'[2]Stages'!$C$74)*'[2]Stages'!$H$75+'[2]Stages'!$E$74,IF(D706&lt;=391.8,(D706-'[2]Stages'!$C$75)*'[2]Stages'!$H$76+'[2]Stages'!$E$75,IF(D706&lt;=397.5,(D706-'[2]Stages'!$C$76)*'[2]Stages'!$H$77+'[2]Stages'!$E$76,IF(D706&lt;=407,(D706-'[2]Stages'!$C$77)*'[2]Stages'!$H$78+'[2]Stages'!$E$77,IF(D706&lt;=411.2,(D706-'[2]Stages'!$C$78)*'[2]Stages'!$H$79+'[2]Stages'!$E$78,IF(D706&lt;=416,(D706-'[2]Stages'!$C$79)*'[2]Stages'!$H$80+'[2]Stages'!$E$79)))))))</f>
        <v>366.6592156862745</v>
      </c>
      <c r="G706" s="119" t="s">
        <v>19</v>
      </c>
      <c r="H706" s="215" t="s">
        <v>794</v>
      </c>
      <c r="I706" s="215" t="s">
        <v>907</v>
      </c>
      <c r="J706" s="119"/>
      <c r="K706" s="119"/>
      <c r="L706" s="119"/>
      <c r="M706" s="217"/>
      <c r="N706" s="119"/>
      <c r="O706" s="119"/>
      <c r="P706" s="119"/>
      <c r="Q706" s="215" t="s">
        <v>207</v>
      </c>
      <c r="R706" s="215" t="s">
        <v>774</v>
      </c>
      <c r="S706" s="119"/>
      <c r="T706" s="119"/>
      <c r="U706" s="119"/>
      <c r="V706" s="119"/>
      <c r="W706" s="105" t="s">
        <v>477</v>
      </c>
      <c r="X706" s="119"/>
      <c r="Y706" s="119"/>
      <c r="Z706" s="119"/>
      <c r="AA706" s="221" t="s">
        <v>788</v>
      </c>
      <c r="AB706" s="18">
        <v>22.4</v>
      </c>
      <c r="AC706" s="225">
        <v>18.85</v>
      </c>
      <c r="AD706" s="223"/>
      <c r="AE706" s="225">
        <v>18.85</v>
      </c>
      <c r="AF706" s="225">
        <v>0.29</v>
      </c>
      <c r="AG706" s="225">
        <v>18.85</v>
      </c>
      <c r="AH706" s="146">
        <f t="shared" si="18"/>
        <v>19.050000000000004</v>
      </c>
      <c r="AI706" s="225">
        <v>26.3</v>
      </c>
      <c r="AJ706" s="223"/>
      <c r="AK706" s="119"/>
      <c r="AL706" s="119"/>
      <c r="AM706" s="119" t="s">
        <v>789</v>
      </c>
      <c r="AN706" s="119" t="s">
        <v>231</v>
      </c>
      <c r="AO706" s="119">
        <v>284</v>
      </c>
      <c r="AP706" s="119"/>
      <c r="AQ706" s="119">
        <v>599</v>
      </c>
      <c r="AR706" s="119">
        <v>609</v>
      </c>
      <c r="AS706" s="119">
        <v>2009</v>
      </c>
      <c r="AT706" s="119"/>
      <c r="AU706" s="119"/>
      <c r="AV706" s="119"/>
      <c r="AW706" s="119" t="s">
        <v>790</v>
      </c>
      <c r="AX706" s="119"/>
      <c r="AY706" s="119"/>
      <c r="AZ706" s="119"/>
      <c r="BA706" s="119"/>
      <c r="BB706" s="119"/>
      <c r="BC706" s="119"/>
      <c r="BD706" s="119"/>
      <c r="BE706" s="119"/>
      <c r="BF706" s="119"/>
      <c r="BG706" s="119"/>
      <c r="BH706" s="119"/>
      <c r="BI706" s="119"/>
      <c r="BJ706" s="119"/>
      <c r="BK706" s="211"/>
      <c r="BL706" s="212"/>
      <c r="BM706" s="212"/>
      <c r="BN706" s="212"/>
      <c r="BO706" s="212"/>
      <c r="BP706" s="119"/>
      <c r="BQ706" s="119"/>
    </row>
    <row r="707" spans="1:69" ht="12" customHeight="1">
      <c r="A707" s="215" t="s">
        <v>908</v>
      </c>
      <c r="B707" s="216">
        <v>367</v>
      </c>
      <c r="C707" s="119"/>
      <c r="D707" s="218">
        <v>368.084</v>
      </c>
      <c r="E707" s="219" t="s">
        <v>786</v>
      </c>
      <c r="F707" s="67">
        <f>IF(D707&lt;=374.5,(D707-'[2]Stages'!$C$73)*'[2]Stages'!$H$74+'[2]Stages'!$E$73,IF(D707&lt;=385.3,(D707-'[2]Stages'!$C$74)*'[2]Stages'!$H$75+'[2]Stages'!$E$74,IF(D707&lt;=391.8,(D707-'[2]Stages'!$C$75)*'[2]Stages'!$H$76+'[2]Stages'!$E$75,IF(D707&lt;=397.5,(D707-'[2]Stages'!$C$76)*'[2]Stages'!$H$77+'[2]Stages'!$E$76,IF(D707&lt;=407,(D707-'[2]Stages'!$C$77)*'[2]Stages'!$H$78+'[2]Stages'!$E$77,IF(D707&lt;=411.2,(D707-'[2]Stages'!$C$78)*'[2]Stages'!$H$79+'[2]Stages'!$E$78,IF(D707&lt;=416,(D707-'[2]Stages'!$C$79)*'[2]Stages'!$H$80+'[2]Stages'!$E$79)))))))</f>
        <v>366.66269281045754</v>
      </c>
      <c r="G707" s="119" t="s">
        <v>19</v>
      </c>
      <c r="H707" s="215" t="s">
        <v>794</v>
      </c>
      <c r="I707" s="220" t="s">
        <v>897</v>
      </c>
      <c r="J707" s="119"/>
      <c r="K707" s="119"/>
      <c r="L707" s="119"/>
      <c r="M707" s="216"/>
      <c r="N707" s="119"/>
      <c r="O707" s="119"/>
      <c r="P707" s="119"/>
      <c r="Q707" s="215" t="s">
        <v>238</v>
      </c>
      <c r="R707" s="227" t="s">
        <v>838</v>
      </c>
      <c r="S707" s="119"/>
      <c r="T707" s="119"/>
      <c r="U707" s="119"/>
      <c r="V707" s="119"/>
      <c r="W707" s="105" t="s">
        <v>477</v>
      </c>
      <c r="X707" s="119"/>
      <c r="Y707" s="119"/>
      <c r="Z707" s="119"/>
      <c r="AA707" s="226">
        <v>6</v>
      </c>
      <c r="AB707" s="18">
        <v>22.4</v>
      </c>
      <c r="AC707" s="222">
        <v>17.65</v>
      </c>
      <c r="AD707" s="223"/>
      <c r="AE707" s="222">
        <v>17.65</v>
      </c>
      <c r="AF707" s="222">
        <v>0.43</v>
      </c>
      <c r="AG707" s="222">
        <v>17.65</v>
      </c>
      <c r="AH707" s="146">
        <f t="shared" si="18"/>
        <v>17.85</v>
      </c>
      <c r="AI707" s="222">
        <v>31.6</v>
      </c>
      <c r="AJ707" s="223"/>
      <c r="AK707" s="119"/>
      <c r="AL707" s="119"/>
      <c r="AM707" s="119" t="s">
        <v>789</v>
      </c>
      <c r="AN707" s="119" t="s">
        <v>231</v>
      </c>
      <c r="AO707" s="119">
        <v>284</v>
      </c>
      <c r="AP707" s="119"/>
      <c r="AQ707" s="119">
        <v>599</v>
      </c>
      <c r="AR707" s="119">
        <v>609</v>
      </c>
      <c r="AS707" s="119">
        <v>2009</v>
      </c>
      <c r="AT707" s="119"/>
      <c r="AU707" s="119"/>
      <c r="AV707" s="119"/>
      <c r="AW707" s="119" t="s">
        <v>790</v>
      </c>
      <c r="AX707" s="119"/>
      <c r="AY707" s="119"/>
      <c r="AZ707" s="119"/>
      <c r="BA707" s="119"/>
      <c r="BB707" s="119"/>
      <c r="BC707" s="119"/>
      <c r="BD707" s="119"/>
      <c r="BE707" s="119"/>
      <c r="BF707" s="119"/>
      <c r="BG707" s="119"/>
      <c r="BH707" s="119"/>
      <c r="BI707" s="119"/>
      <c r="BJ707" s="119"/>
      <c r="BK707" s="211"/>
      <c r="BL707" s="212"/>
      <c r="BM707" s="212"/>
      <c r="BN707" s="212"/>
      <c r="BO707" s="212"/>
      <c r="BP707" s="119"/>
      <c r="BQ707" s="119"/>
    </row>
    <row r="708" spans="1:69" ht="12" customHeight="1">
      <c r="A708" s="215" t="s">
        <v>909</v>
      </c>
      <c r="B708" s="217">
        <v>367.12</v>
      </c>
      <c r="C708" s="119"/>
      <c r="D708" s="224">
        <v>368.2</v>
      </c>
      <c r="E708" s="219" t="s">
        <v>786</v>
      </c>
      <c r="F708" s="67">
        <f>IF(D708&lt;=374.5,(D708-'[2]Stages'!$C$73)*'[2]Stages'!$H$74+'[2]Stages'!$E$73,IF(D708&lt;=385.3,(D708-'[2]Stages'!$C$74)*'[2]Stages'!$H$75+'[2]Stages'!$E$74,IF(D708&lt;=391.8,(D708-'[2]Stages'!$C$75)*'[2]Stages'!$H$76+'[2]Stages'!$E$75,IF(D708&lt;=397.5,(D708-'[2]Stages'!$C$76)*'[2]Stages'!$H$77+'[2]Stages'!$E$76,IF(D708&lt;=407,(D708-'[2]Stages'!$C$77)*'[2]Stages'!$H$78+'[2]Stages'!$E$77,IF(D708&lt;=411.2,(D708-'[2]Stages'!$C$78)*'[2]Stages'!$H$79+'[2]Stages'!$E$78,IF(D708&lt;=416,(D708-'[2]Stages'!$C$79)*'[2]Stages'!$H$80+'[2]Stages'!$E$79)))))))</f>
        <v>366.7635294117647</v>
      </c>
      <c r="G708" s="119" t="s">
        <v>19</v>
      </c>
      <c r="H708" s="215" t="s">
        <v>794</v>
      </c>
      <c r="I708" s="220"/>
      <c r="J708" s="119"/>
      <c r="K708" s="119"/>
      <c r="L708" s="119"/>
      <c r="M708" s="217"/>
      <c r="N708" s="119"/>
      <c r="O708" s="119"/>
      <c r="P708" s="119"/>
      <c r="Q708" s="215" t="s">
        <v>207</v>
      </c>
      <c r="R708" s="215" t="s">
        <v>774</v>
      </c>
      <c r="S708" s="119"/>
      <c r="T708" s="119"/>
      <c r="U708" s="119"/>
      <c r="V708" s="119"/>
      <c r="W708" s="105" t="s">
        <v>477</v>
      </c>
      <c r="X708" s="119"/>
      <c r="Y708" s="119"/>
      <c r="Z708" s="119"/>
      <c r="AA708" s="221" t="s">
        <v>788</v>
      </c>
      <c r="AB708" s="18">
        <v>22.4</v>
      </c>
      <c r="AC708" s="225">
        <v>18.89</v>
      </c>
      <c r="AD708" s="223"/>
      <c r="AE708" s="225">
        <v>18.89</v>
      </c>
      <c r="AF708" s="225">
        <v>0.16</v>
      </c>
      <c r="AG708" s="225">
        <v>18.89</v>
      </c>
      <c r="AH708" s="146">
        <f t="shared" si="18"/>
        <v>19.090000000000003</v>
      </c>
      <c r="AI708" s="225">
        <v>26.2</v>
      </c>
      <c r="AJ708" s="223"/>
      <c r="AK708" s="119"/>
      <c r="AL708" s="119"/>
      <c r="AM708" s="119" t="s">
        <v>789</v>
      </c>
      <c r="AN708" s="119" t="s">
        <v>231</v>
      </c>
      <c r="AO708" s="119">
        <v>284</v>
      </c>
      <c r="AP708" s="119"/>
      <c r="AQ708" s="119">
        <v>599</v>
      </c>
      <c r="AR708" s="119">
        <v>609</v>
      </c>
      <c r="AS708" s="119">
        <v>2009</v>
      </c>
      <c r="AT708" s="119"/>
      <c r="AU708" s="119"/>
      <c r="AV708" s="119"/>
      <c r="AW708" s="119" t="s">
        <v>790</v>
      </c>
      <c r="AX708" s="119"/>
      <c r="AY708" s="119"/>
      <c r="AZ708" s="119"/>
      <c r="BA708" s="119"/>
      <c r="BB708" s="119"/>
      <c r="BC708" s="119"/>
      <c r="BD708" s="119"/>
      <c r="BE708" s="119"/>
      <c r="BF708" s="119"/>
      <c r="BG708" s="119"/>
      <c r="BH708" s="119"/>
      <c r="BI708" s="119"/>
      <c r="BJ708" s="119"/>
      <c r="BK708" s="211"/>
      <c r="BL708" s="212"/>
      <c r="BM708" s="212"/>
      <c r="BN708" s="212"/>
      <c r="BO708" s="212"/>
      <c r="BP708" s="119"/>
      <c r="BQ708" s="119"/>
    </row>
    <row r="709" spans="1:69" ht="12" customHeight="1">
      <c r="A709" s="215" t="s">
        <v>910</v>
      </c>
      <c r="B709" s="216">
        <v>367.21</v>
      </c>
      <c r="C709" s="119"/>
      <c r="D709" s="218">
        <v>368.29</v>
      </c>
      <c r="E709" s="219" t="s">
        <v>786</v>
      </c>
      <c r="F709" s="67">
        <f>IF(D709&lt;=374.5,(D709-'[2]Stages'!$C$73)*'[2]Stages'!$H$74+'[2]Stages'!$E$73,IF(D709&lt;=385.3,(D709-'[2]Stages'!$C$74)*'[2]Stages'!$H$75+'[2]Stages'!$E$74,IF(D709&lt;=391.8,(D709-'[2]Stages'!$C$75)*'[2]Stages'!$H$76+'[2]Stages'!$E$75,IF(D709&lt;=397.5,(D709-'[2]Stages'!$C$76)*'[2]Stages'!$H$77+'[2]Stages'!$E$76,IF(D709&lt;=407,(D709-'[2]Stages'!$C$77)*'[2]Stages'!$H$78+'[2]Stages'!$E$77,IF(D709&lt;=411.2,(D709-'[2]Stages'!$C$78)*'[2]Stages'!$H$79+'[2]Stages'!$E$78,IF(D709&lt;=416,(D709-'[2]Stages'!$C$79)*'[2]Stages'!$H$80+'[2]Stages'!$E$79)))))))</f>
        <v>366.8417647058824</v>
      </c>
      <c r="G709" s="119" t="s">
        <v>19</v>
      </c>
      <c r="H709" s="215" t="s">
        <v>794</v>
      </c>
      <c r="I709" s="215" t="s">
        <v>911</v>
      </c>
      <c r="J709" s="119"/>
      <c r="K709" s="119"/>
      <c r="L709" s="119"/>
      <c r="M709" s="216"/>
      <c r="N709" s="119"/>
      <c r="O709" s="119"/>
      <c r="P709" s="119"/>
      <c r="Q709" s="215" t="s">
        <v>238</v>
      </c>
      <c r="R709" s="215" t="s">
        <v>796</v>
      </c>
      <c r="S709" s="119"/>
      <c r="T709" s="119"/>
      <c r="U709" s="119"/>
      <c r="V709" s="119"/>
      <c r="W709" s="105" t="s">
        <v>477</v>
      </c>
      <c r="X709" s="119"/>
      <c r="Y709" s="119"/>
      <c r="Z709" s="119"/>
      <c r="AA709" s="221" t="s">
        <v>788</v>
      </c>
      <c r="AB709" s="18">
        <v>22.4</v>
      </c>
      <c r="AC709" s="222">
        <v>17.94</v>
      </c>
      <c r="AD709" s="223"/>
      <c r="AE709" s="222">
        <v>17.94</v>
      </c>
      <c r="AF709" s="222">
        <v>0.36</v>
      </c>
      <c r="AG709" s="222">
        <v>17.94</v>
      </c>
      <c r="AH709" s="146">
        <f t="shared" si="18"/>
        <v>18.140000000000004</v>
      </c>
      <c r="AI709" s="222">
        <v>30.3</v>
      </c>
      <c r="AJ709" s="223"/>
      <c r="AK709" s="119"/>
      <c r="AL709" s="119"/>
      <c r="AM709" s="119" t="s">
        <v>789</v>
      </c>
      <c r="AN709" s="119" t="s">
        <v>231</v>
      </c>
      <c r="AO709" s="119">
        <v>284</v>
      </c>
      <c r="AP709" s="119"/>
      <c r="AQ709" s="119">
        <v>599</v>
      </c>
      <c r="AR709" s="119">
        <v>609</v>
      </c>
      <c r="AS709" s="119">
        <v>2009</v>
      </c>
      <c r="AT709" s="119"/>
      <c r="AU709" s="119"/>
      <c r="AV709" s="119"/>
      <c r="AW709" s="119" t="s">
        <v>790</v>
      </c>
      <c r="AX709" s="119"/>
      <c r="AY709" s="119"/>
      <c r="AZ709" s="119"/>
      <c r="BA709" s="119"/>
      <c r="BB709" s="119"/>
      <c r="BC709" s="119"/>
      <c r="BD709" s="119"/>
      <c r="BE709" s="119"/>
      <c r="BF709" s="119"/>
      <c r="BG709" s="119"/>
      <c r="BH709" s="119"/>
      <c r="BI709" s="119"/>
      <c r="BJ709" s="119"/>
      <c r="BK709" s="211"/>
      <c r="BL709" s="212"/>
      <c r="BM709" s="212"/>
      <c r="BN709" s="212"/>
      <c r="BO709" s="212"/>
      <c r="BP709" s="119"/>
      <c r="BQ709" s="119"/>
    </row>
    <row r="710" spans="1:69" ht="12" customHeight="1">
      <c r="A710" s="215" t="s">
        <v>912</v>
      </c>
      <c r="B710" s="217">
        <v>367.25</v>
      </c>
      <c r="C710" s="119"/>
      <c r="D710" s="224">
        <v>368.33</v>
      </c>
      <c r="E710" s="219" t="s">
        <v>786</v>
      </c>
      <c r="F710" s="67">
        <f>IF(D710&lt;=374.5,(D710-'[2]Stages'!$C$73)*'[2]Stages'!$H$74+'[2]Stages'!$E$73,IF(D710&lt;=385.3,(D710-'[2]Stages'!$C$74)*'[2]Stages'!$H$75+'[2]Stages'!$E$74,IF(D710&lt;=391.8,(D710-'[2]Stages'!$C$75)*'[2]Stages'!$H$76+'[2]Stages'!$E$75,IF(D710&lt;=397.5,(D710-'[2]Stages'!$C$76)*'[2]Stages'!$H$77+'[2]Stages'!$E$76,IF(D710&lt;=407,(D710-'[2]Stages'!$C$77)*'[2]Stages'!$H$78+'[2]Stages'!$E$77,IF(D710&lt;=411.2,(D710-'[2]Stages'!$C$78)*'[2]Stages'!$H$79+'[2]Stages'!$E$78,IF(D710&lt;=416,(D710-'[2]Stages'!$C$79)*'[2]Stages'!$H$80+'[2]Stages'!$E$79)))))))</f>
        <v>366.8765359477124</v>
      </c>
      <c r="G710" s="119" t="s">
        <v>19</v>
      </c>
      <c r="H710" s="215" t="s">
        <v>794</v>
      </c>
      <c r="I710" s="220"/>
      <c r="J710" s="119"/>
      <c r="K710" s="119"/>
      <c r="L710" s="119"/>
      <c r="M710" s="217"/>
      <c r="N710" s="119"/>
      <c r="O710" s="119"/>
      <c r="P710" s="119"/>
      <c r="Q710" s="215" t="s">
        <v>207</v>
      </c>
      <c r="R710" s="215" t="s">
        <v>774</v>
      </c>
      <c r="S710" s="119"/>
      <c r="T710" s="119"/>
      <c r="U710" s="119"/>
      <c r="V710" s="119"/>
      <c r="W710" s="105" t="s">
        <v>477</v>
      </c>
      <c r="X710" s="119"/>
      <c r="Y710" s="119"/>
      <c r="Z710" s="119"/>
      <c r="AA710" s="221" t="s">
        <v>788</v>
      </c>
      <c r="AB710" s="18">
        <v>22.4</v>
      </c>
      <c r="AC710" s="225">
        <v>17.79</v>
      </c>
      <c r="AD710" s="223"/>
      <c r="AE710" s="225">
        <v>17.79</v>
      </c>
      <c r="AF710" s="225">
        <v>0.5</v>
      </c>
      <c r="AG710" s="225">
        <v>17.79</v>
      </c>
      <c r="AH710" s="146">
        <f t="shared" si="18"/>
        <v>17.990000000000002</v>
      </c>
      <c r="AI710" s="225">
        <v>31</v>
      </c>
      <c r="AJ710" s="223"/>
      <c r="AK710" s="119"/>
      <c r="AL710" s="119"/>
      <c r="AM710" s="119" t="s">
        <v>789</v>
      </c>
      <c r="AN710" s="119" t="s">
        <v>231</v>
      </c>
      <c r="AO710" s="119">
        <v>284</v>
      </c>
      <c r="AP710" s="119"/>
      <c r="AQ710" s="119">
        <v>599</v>
      </c>
      <c r="AR710" s="119">
        <v>609</v>
      </c>
      <c r="AS710" s="119">
        <v>2009</v>
      </c>
      <c r="AT710" s="119"/>
      <c r="AU710" s="119"/>
      <c r="AV710" s="119"/>
      <c r="AW710" s="119" t="s">
        <v>790</v>
      </c>
      <c r="AX710" s="119"/>
      <c r="AY710" s="119"/>
      <c r="AZ710" s="119"/>
      <c r="BA710" s="119"/>
      <c r="BB710" s="119"/>
      <c r="BC710" s="119"/>
      <c r="BD710" s="119"/>
      <c r="BE710" s="119"/>
      <c r="BF710" s="119"/>
      <c r="BG710" s="119"/>
      <c r="BH710" s="119"/>
      <c r="BI710" s="119"/>
      <c r="BJ710" s="119"/>
      <c r="BK710" s="211"/>
      <c r="BL710" s="212"/>
      <c r="BM710" s="212"/>
      <c r="BN710" s="212"/>
      <c r="BO710" s="212"/>
      <c r="BP710" s="119"/>
      <c r="BQ710" s="119"/>
    </row>
    <row r="711" spans="1:69" ht="12" customHeight="1">
      <c r="A711" s="215" t="s">
        <v>913</v>
      </c>
      <c r="B711" s="217">
        <v>367.46</v>
      </c>
      <c r="C711" s="119"/>
      <c r="D711" s="224">
        <v>368.54</v>
      </c>
      <c r="E711" s="219" t="s">
        <v>786</v>
      </c>
      <c r="F711" s="67">
        <f>IF(D711&lt;=374.5,(D711-'[2]Stages'!$C$73)*'[2]Stages'!$H$74+'[2]Stages'!$E$73,IF(D711&lt;=385.3,(D711-'[2]Stages'!$C$74)*'[2]Stages'!$H$75+'[2]Stages'!$E$74,IF(D711&lt;=391.8,(D711-'[2]Stages'!$C$75)*'[2]Stages'!$H$76+'[2]Stages'!$E$75,IF(D711&lt;=397.5,(D711-'[2]Stages'!$C$76)*'[2]Stages'!$H$77+'[2]Stages'!$E$76,IF(D711&lt;=407,(D711-'[2]Stages'!$C$77)*'[2]Stages'!$H$78+'[2]Stages'!$E$77,IF(D711&lt;=411.2,(D711-'[2]Stages'!$C$78)*'[2]Stages'!$H$79+'[2]Stages'!$E$78,IF(D711&lt;=416,(D711-'[2]Stages'!$C$79)*'[2]Stages'!$H$80+'[2]Stages'!$E$79)))))))</f>
        <v>367.0590849673203</v>
      </c>
      <c r="G711" s="119" t="s">
        <v>19</v>
      </c>
      <c r="H711" s="215" t="s">
        <v>794</v>
      </c>
      <c r="I711" s="220"/>
      <c r="J711" s="119"/>
      <c r="K711" s="119"/>
      <c r="L711" s="119"/>
      <c r="M711" s="217"/>
      <c r="N711" s="119"/>
      <c r="O711" s="119"/>
      <c r="P711" s="119"/>
      <c r="Q711" s="215" t="s">
        <v>207</v>
      </c>
      <c r="R711" s="215" t="s">
        <v>774</v>
      </c>
      <c r="S711" s="119"/>
      <c r="T711" s="119"/>
      <c r="U711" s="119"/>
      <c r="V711" s="119"/>
      <c r="W711" s="105" t="s">
        <v>477</v>
      </c>
      <c r="X711" s="119"/>
      <c r="Y711" s="119"/>
      <c r="Z711" s="119"/>
      <c r="AA711" s="221" t="s">
        <v>788</v>
      </c>
      <c r="AB711" s="18">
        <v>22.4</v>
      </c>
      <c r="AC711" s="225">
        <v>18.32</v>
      </c>
      <c r="AD711" s="223"/>
      <c r="AE711" s="225">
        <v>18.32</v>
      </c>
      <c r="AF711" s="225">
        <v>0.21</v>
      </c>
      <c r="AG711" s="225">
        <v>18.32</v>
      </c>
      <c r="AH711" s="146">
        <f t="shared" si="18"/>
        <v>18.520000000000003</v>
      </c>
      <c r="AI711" s="225">
        <v>28.7</v>
      </c>
      <c r="AJ711" s="223"/>
      <c r="AK711" s="119"/>
      <c r="AL711" s="119"/>
      <c r="AM711" s="119" t="s">
        <v>789</v>
      </c>
      <c r="AN711" s="119" t="s">
        <v>231</v>
      </c>
      <c r="AO711" s="119">
        <v>284</v>
      </c>
      <c r="AP711" s="119"/>
      <c r="AQ711" s="119">
        <v>599</v>
      </c>
      <c r="AR711" s="119">
        <v>609</v>
      </c>
      <c r="AS711" s="119">
        <v>2009</v>
      </c>
      <c r="AT711" s="119"/>
      <c r="AU711" s="119"/>
      <c r="AV711" s="119"/>
      <c r="AW711" s="119" t="s">
        <v>790</v>
      </c>
      <c r="AX711" s="119"/>
      <c r="AY711" s="119"/>
      <c r="AZ711" s="119"/>
      <c r="BA711" s="119"/>
      <c r="BB711" s="119"/>
      <c r="BC711" s="119"/>
      <c r="BD711" s="119"/>
      <c r="BE711" s="119"/>
      <c r="BF711" s="119"/>
      <c r="BG711" s="119"/>
      <c r="BH711" s="119"/>
      <c r="BI711" s="119"/>
      <c r="BJ711" s="119"/>
      <c r="BK711" s="211"/>
      <c r="BL711" s="212"/>
      <c r="BM711" s="212"/>
      <c r="BN711" s="212"/>
      <c r="BO711" s="212"/>
      <c r="BP711" s="119"/>
      <c r="BQ711" s="119"/>
    </row>
    <row r="712" spans="1:69" ht="12" customHeight="1">
      <c r="A712" s="215" t="s">
        <v>914</v>
      </c>
      <c r="B712" s="216">
        <v>367.49</v>
      </c>
      <c r="C712" s="119"/>
      <c r="D712" s="218">
        <v>368.57</v>
      </c>
      <c r="E712" s="219" t="s">
        <v>786</v>
      </c>
      <c r="F712" s="67">
        <f>IF(D712&lt;=374.5,(D712-'[2]Stages'!$C$73)*'[2]Stages'!$H$74+'[2]Stages'!$E$73,IF(D712&lt;=385.3,(D712-'[2]Stages'!$C$74)*'[2]Stages'!$H$75+'[2]Stages'!$E$74,IF(D712&lt;=391.8,(D712-'[2]Stages'!$C$75)*'[2]Stages'!$H$76+'[2]Stages'!$E$75,IF(D712&lt;=397.5,(D712-'[2]Stages'!$C$76)*'[2]Stages'!$H$77+'[2]Stages'!$E$76,IF(D712&lt;=407,(D712-'[2]Stages'!$C$77)*'[2]Stages'!$H$78+'[2]Stages'!$E$77,IF(D712&lt;=411.2,(D712-'[2]Stages'!$C$78)*'[2]Stages'!$H$79+'[2]Stages'!$E$78,IF(D712&lt;=416,(D712-'[2]Stages'!$C$79)*'[2]Stages'!$H$80+'[2]Stages'!$E$79)))))))</f>
        <v>367.0851633986928</v>
      </c>
      <c r="G712" s="119" t="s">
        <v>19</v>
      </c>
      <c r="H712" s="215" t="s">
        <v>794</v>
      </c>
      <c r="I712" s="215" t="s">
        <v>911</v>
      </c>
      <c r="J712" s="119"/>
      <c r="K712" s="119"/>
      <c r="L712" s="119"/>
      <c r="M712" s="216"/>
      <c r="N712" s="119"/>
      <c r="O712" s="119"/>
      <c r="P712" s="119"/>
      <c r="Q712" s="215" t="s">
        <v>238</v>
      </c>
      <c r="R712" s="215" t="s">
        <v>796</v>
      </c>
      <c r="S712" s="119"/>
      <c r="T712" s="119"/>
      <c r="U712" s="119"/>
      <c r="V712" s="119"/>
      <c r="W712" s="105" t="s">
        <v>477</v>
      </c>
      <c r="X712" s="119"/>
      <c r="Y712" s="119"/>
      <c r="Z712" s="119"/>
      <c r="AA712" s="221" t="s">
        <v>788</v>
      </c>
      <c r="AB712" s="18">
        <v>22.4</v>
      </c>
      <c r="AC712" s="222">
        <v>18.63</v>
      </c>
      <c r="AD712" s="223"/>
      <c r="AE712" s="222">
        <v>18.63</v>
      </c>
      <c r="AF712" s="222">
        <v>0.19</v>
      </c>
      <c r="AG712" s="222">
        <v>18.63</v>
      </c>
      <c r="AH712" s="146">
        <f t="shared" si="18"/>
        <v>18.830000000000002</v>
      </c>
      <c r="AI712" s="222">
        <v>27.3</v>
      </c>
      <c r="AJ712" s="223"/>
      <c r="AK712" s="119"/>
      <c r="AL712" s="119"/>
      <c r="AM712" s="119" t="s">
        <v>789</v>
      </c>
      <c r="AN712" s="119" t="s">
        <v>231</v>
      </c>
      <c r="AO712" s="119">
        <v>284</v>
      </c>
      <c r="AP712" s="119"/>
      <c r="AQ712" s="119">
        <v>599</v>
      </c>
      <c r="AR712" s="119">
        <v>609</v>
      </c>
      <c r="AS712" s="119">
        <v>2009</v>
      </c>
      <c r="AT712" s="119"/>
      <c r="AU712" s="119"/>
      <c r="AV712" s="119"/>
      <c r="AW712" s="119" t="s">
        <v>790</v>
      </c>
      <c r="AX712" s="119"/>
      <c r="AY712" s="119"/>
      <c r="AZ712" s="119"/>
      <c r="BA712" s="119"/>
      <c r="BB712" s="119"/>
      <c r="BC712" s="119"/>
      <c r="BD712" s="119"/>
      <c r="BE712" s="119"/>
      <c r="BF712" s="119"/>
      <c r="BG712" s="119"/>
      <c r="BH712" s="119"/>
      <c r="BI712" s="119"/>
      <c r="BJ712" s="119"/>
      <c r="BK712" s="211"/>
      <c r="BL712" s="212"/>
      <c r="BM712" s="212"/>
      <c r="BN712" s="212"/>
      <c r="BO712" s="212"/>
      <c r="BP712" s="119"/>
      <c r="BQ712" s="119"/>
    </row>
    <row r="713" spans="1:69" ht="12" customHeight="1">
      <c r="A713" s="215" t="s">
        <v>915</v>
      </c>
      <c r="B713" s="216">
        <v>367.54</v>
      </c>
      <c r="C713" s="119"/>
      <c r="D713" s="218">
        <v>368.62</v>
      </c>
      <c r="E713" s="219" t="s">
        <v>786</v>
      </c>
      <c r="F713" s="67">
        <f>IF(D713&lt;=374.5,(D713-'[2]Stages'!$C$73)*'[2]Stages'!$H$74+'[2]Stages'!$E$73,IF(D713&lt;=385.3,(D713-'[2]Stages'!$C$74)*'[2]Stages'!$H$75+'[2]Stages'!$E$74,IF(D713&lt;=391.8,(D713-'[2]Stages'!$C$75)*'[2]Stages'!$H$76+'[2]Stages'!$E$75,IF(D713&lt;=397.5,(D713-'[2]Stages'!$C$76)*'[2]Stages'!$H$77+'[2]Stages'!$E$76,IF(D713&lt;=407,(D713-'[2]Stages'!$C$77)*'[2]Stages'!$H$78+'[2]Stages'!$E$77,IF(D713&lt;=411.2,(D713-'[2]Stages'!$C$78)*'[2]Stages'!$H$79+'[2]Stages'!$E$78,IF(D713&lt;=416,(D713-'[2]Stages'!$C$79)*'[2]Stages'!$H$80+'[2]Stages'!$E$79)))))))</f>
        <v>367.1286274509804</v>
      </c>
      <c r="G713" s="119" t="s">
        <v>19</v>
      </c>
      <c r="H713" s="215" t="s">
        <v>794</v>
      </c>
      <c r="I713" s="215" t="s">
        <v>911</v>
      </c>
      <c r="J713" s="119"/>
      <c r="K713" s="119"/>
      <c r="L713" s="119"/>
      <c r="M713" s="216"/>
      <c r="N713" s="119"/>
      <c r="O713" s="119"/>
      <c r="P713" s="119"/>
      <c r="Q713" s="215" t="s">
        <v>238</v>
      </c>
      <c r="R713" s="215" t="s">
        <v>796</v>
      </c>
      <c r="S713" s="119"/>
      <c r="T713" s="119"/>
      <c r="U713" s="119"/>
      <c r="V713" s="119"/>
      <c r="W713" s="105" t="s">
        <v>477</v>
      </c>
      <c r="X713" s="119"/>
      <c r="Y713" s="119"/>
      <c r="Z713" s="119"/>
      <c r="AA713" s="221" t="s">
        <v>788</v>
      </c>
      <c r="AB713" s="18">
        <v>22.4</v>
      </c>
      <c r="AC713" s="222">
        <v>17.97</v>
      </c>
      <c r="AD713" s="223"/>
      <c r="AE713" s="222">
        <v>17.97</v>
      </c>
      <c r="AF713" s="222">
        <v>0.25</v>
      </c>
      <c r="AG713" s="222">
        <v>17.97</v>
      </c>
      <c r="AH713" s="146">
        <f t="shared" si="18"/>
        <v>18.17</v>
      </c>
      <c r="AI713" s="222">
        <v>30.2</v>
      </c>
      <c r="AJ713" s="223"/>
      <c r="AK713" s="119"/>
      <c r="AL713" s="119"/>
      <c r="AM713" s="119" t="s">
        <v>789</v>
      </c>
      <c r="AN713" s="119" t="s">
        <v>231</v>
      </c>
      <c r="AO713" s="119">
        <v>284</v>
      </c>
      <c r="AP713" s="119"/>
      <c r="AQ713" s="119">
        <v>599</v>
      </c>
      <c r="AR713" s="119">
        <v>609</v>
      </c>
      <c r="AS713" s="119">
        <v>2009</v>
      </c>
      <c r="AT713" s="119"/>
      <c r="AU713" s="119"/>
      <c r="AV713" s="119"/>
      <c r="AW713" s="119" t="s">
        <v>790</v>
      </c>
      <c r="AX713" s="119"/>
      <c r="AY713" s="119"/>
      <c r="AZ713" s="119"/>
      <c r="BA713" s="119"/>
      <c r="BB713" s="119"/>
      <c r="BC713" s="119"/>
      <c r="BD713" s="119"/>
      <c r="BE713" s="119"/>
      <c r="BF713" s="119"/>
      <c r="BG713" s="119"/>
      <c r="BH713" s="119"/>
      <c r="BI713" s="119"/>
      <c r="BJ713" s="119"/>
      <c r="BK713" s="211"/>
      <c r="BL713" s="212"/>
      <c r="BM713" s="212"/>
      <c r="BN713" s="212"/>
      <c r="BO713" s="212"/>
      <c r="BP713" s="119"/>
      <c r="BQ713" s="119"/>
    </row>
    <row r="714" spans="1:69" ht="12" customHeight="1">
      <c r="A714" s="215" t="s">
        <v>916</v>
      </c>
      <c r="B714" s="217">
        <v>367.64</v>
      </c>
      <c r="C714" s="119"/>
      <c r="D714" s="224">
        <v>368.72</v>
      </c>
      <c r="E714" s="219" t="s">
        <v>786</v>
      </c>
      <c r="F714" s="67">
        <f>IF(D714&lt;=374.5,(D714-'[2]Stages'!$C$73)*'[2]Stages'!$H$74+'[2]Stages'!$E$73,IF(D714&lt;=385.3,(D714-'[2]Stages'!$C$74)*'[2]Stages'!$H$75+'[2]Stages'!$E$74,IF(D714&lt;=391.8,(D714-'[2]Stages'!$C$75)*'[2]Stages'!$H$76+'[2]Stages'!$E$75,IF(D714&lt;=397.5,(D714-'[2]Stages'!$C$76)*'[2]Stages'!$H$77+'[2]Stages'!$E$76,IF(D714&lt;=407,(D714-'[2]Stages'!$C$77)*'[2]Stages'!$H$78+'[2]Stages'!$E$77,IF(D714&lt;=411.2,(D714-'[2]Stages'!$C$78)*'[2]Stages'!$H$79+'[2]Stages'!$E$78,IF(D714&lt;=416,(D714-'[2]Stages'!$C$79)*'[2]Stages'!$H$80+'[2]Stages'!$E$79)))))))</f>
        <v>367.21555555555557</v>
      </c>
      <c r="G714" s="119" t="s">
        <v>19</v>
      </c>
      <c r="H714" s="215" t="s">
        <v>794</v>
      </c>
      <c r="I714" s="220"/>
      <c r="J714" s="119"/>
      <c r="K714" s="119"/>
      <c r="L714" s="119"/>
      <c r="M714" s="217"/>
      <c r="N714" s="119"/>
      <c r="O714" s="119"/>
      <c r="P714" s="119"/>
      <c r="Q714" s="215" t="s">
        <v>207</v>
      </c>
      <c r="R714" s="215" t="s">
        <v>774</v>
      </c>
      <c r="S714" s="119"/>
      <c r="T714" s="119"/>
      <c r="U714" s="119"/>
      <c r="V714" s="119"/>
      <c r="W714" s="105" t="s">
        <v>477</v>
      </c>
      <c r="X714" s="119"/>
      <c r="Y714" s="119"/>
      <c r="Z714" s="119"/>
      <c r="AA714" s="221" t="s">
        <v>788</v>
      </c>
      <c r="AB714" s="18">
        <v>22.4</v>
      </c>
      <c r="AC714" s="225">
        <v>17.93</v>
      </c>
      <c r="AD714" s="223"/>
      <c r="AE714" s="225">
        <v>17.93</v>
      </c>
      <c r="AF714" s="225">
        <v>0.32</v>
      </c>
      <c r="AG714" s="225">
        <v>17.93</v>
      </c>
      <c r="AH714" s="146">
        <f t="shared" si="18"/>
        <v>18.130000000000003</v>
      </c>
      <c r="AI714" s="225">
        <v>30.4</v>
      </c>
      <c r="AJ714" s="223"/>
      <c r="AK714" s="119"/>
      <c r="AL714" s="119"/>
      <c r="AM714" s="119" t="s">
        <v>789</v>
      </c>
      <c r="AN714" s="119" t="s">
        <v>231</v>
      </c>
      <c r="AO714" s="119">
        <v>284</v>
      </c>
      <c r="AP714" s="119"/>
      <c r="AQ714" s="119">
        <v>599</v>
      </c>
      <c r="AR714" s="119">
        <v>609</v>
      </c>
      <c r="AS714" s="119">
        <v>2009</v>
      </c>
      <c r="AT714" s="119"/>
      <c r="AU714" s="119"/>
      <c r="AV714" s="119"/>
      <c r="AW714" s="119" t="s">
        <v>790</v>
      </c>
      <c r="AX714" s="119"/>
      <c r="AY714" s="119"/>
      <c r="AZ714" s="119"/>
      <c r="BA714" s="119"/>
      <c r="BB714" s="119"/>
      <c r="BC714" s="119"/>
      <c r="BD714" s="119"/>
      <c r="BE714" s="119"/>
      <c r="BF714" s="119"/>
      <c r="BG714" s="119"/>
      <c r="BH714" s="119"/>
      <c r="BI714" s="119"/>
      <c r="BJ714" s="119"/>
      <c r="BK714" s="211"/>
      <c r="BL714" s="212"/>
      <c r="BM714" s="212"/>
      <c r="BN714" s="212"/>
      <c r="BO714" s="212"/>
      <c r="BP714" s="119"/>
      <c r="BQ714" s="119"/>
    </row>
    <row r="715" spans="1:69" ht="12" customHeight="1">
      <c r="A715" s="215" t="s">
        <v>917</v>
      </c>
      <c r="B715" s="216">
        <v>367.645</v>
      </c>
      <c r="C715" s="119"/>
      <c r="D715" s="218">
        <v>368.721</v>
      </c>
      <c r="E715" s="219" t="s">
        <v>786</v>
      </c>
      <c r="F715" s="67">
        <f>IF(D715&lt;=374.5,(D715-'[2]Stages'!$C$73)*'[2]Stages'!$H$74+'[2]Stages'!$E$73,IF(D715&lt;=385.3,(D715-'[2]Stages'!$C$74)*'[2]Stages'!$H$75+'[2]Stages'!$E$74,IF(D715&lt;=391.8,(D715-'[2]Stages'!$C$75)*'[2]Stages'!$H$76+'[2]Stages'!$E$75,IF(D715&lt;=397.5,(D715-'[2]Stages'!$C$76)*'[2]Stages'!$H$77+'[2]Stages'!$E$76,IF(D715&lt;=407,(D715-'[2]Stages'!$C$77)*'[2]Stages'!$H$78+'[2]Stages'!$E$77,IF(D715&lt;=411.2,(D715-'[2]Stages'!$C$78)*'[2]Stages'!$H$79+'[2]Stages'!$E$78,IF(D715&lt;=416,(D715-'[2]Stages'!$C$79)*'[2]Stages'!$H$80+'[2]Stages'!$E$79)))))))</f>
        <v>367.21642483660133</v>
      </c>
      <c r="G715" s="119" t="s">
        <v>19</v>
      </c>
      <c r="H715" s="215" t="s">
        <v>794</v>
      </c>
      <c r="I715" s="220" t="s">
        <v>918</v>
      </c>
      <c r="J715" s="119"/>
      <c r="K715" s="119"/>
      <c r="L715" s="119"/>
      <c r="M715" s="216"/>
      <c r="N715" s="119"/>
      <c r="O715" s="119"/>
      <c r="P715" s="119"/>
      <c r="Q715" s="215" t="s">
        <v>238</v>
      </c>
      <c r="R715" s="227" t="s">
        <v>838</v>
      </c>
      <c r="S715" s="119"/>
      <c r="T715" s="119"/>
      <c r="U715" s="119"/>
      <c r="V715" s="119"/>
      <c r="W715" s="105" t="s">
        <v>477</v>
      </c>
      <c r="X715" s="119"/>
      <c r="Y715" s="119"/>
      <c r="Z715" s="119"/>
      <c r="AA715" s="221" t="s">
        <v>788</v>
      </c>
      <c r="AB715" s="18">
        <v>22.4</v>
      </c>
      <c r="AC715" s="228">
        <v>17.4</v>
      </c>
      <c r="AD715" s="223"/>
      <c r="AE715" s="228">
        <v>17.4</v>
      </c>
      <c r="AF715" s="222">
        <v>0.2</v>
      </c>
      <c r="AG715" s="228">
        <v>17.4</v>
      </c>
      <c r="AH715" s="146">
        <f t="shared" si="18"/>
        <v>17.6</v>
      </c>
      <c r="AI715" s="222">
        <v>32.7</v>
      </c>
      <c r="AJ715" s="223"/>
      <c r="AK715" s="119"/>
      <c r="AL715" s="119"/>
      <c r="AM715" s="119" t="s">
        <v>789</v>
      </c>
      <c r="AN715" s="119" t="s">
        <v>231</v>
      </c>
      <c r="AO715" s="119">
        <v>284</v>
      </c>
      <c r="AP715" s="119"/>
      <c r="AQ715" s="119">
        <v>599</v>
      </c>
      <c r="AR715" s="119">
        <v>609</v>
      </c>
      <c r="AS715" s="119">
        <v>2009</v>
      </c>
      <c r="AT715" s="119"/>
      <c r="AU715" s="119"/>
      <c r="AV715" s="119"/>
      <c r="AW715" s="119" t="s">
        <v>790</v>
      </c>
      <c r="AX715" s="119"/>
      <c r="AY715" s="119"/>
      <c r="AZ715" s="119"/>
      <c r="BA715" s="119"/>
      <c r="BB715" s="119"/>
      <c r="BC715" s="119"/>
      <c r="BD715" s="119"/>
      <c r="BE715" s="119"/>
      <c r="BF715" s="119"/>
      <c r="BG715" s="119"/>
      <c r="BH715" s="119"/>
      <c r="BI715" s="119"/>
      <c r="BJ715" s="119"/>
      <c r="BK715" s="211"/>
      <c r="BL715" s="212"/>
      <c r="BM715" s="212"/>
      <c r="BN715" s="212"/>
      <c r="BO715" s="212"/>
      <c r="BP715" s="119"/>
      <c r="BQ715" s="119"/>
    </row>
    <row r="716" spans="1:69" ht="12" customHeight="1">
      <c r="A716" s="215" t="s">
        <v>919</v>
      </c>
      <c r="B716" s="217">
        <v>367.8</v>
      </c>
      <c r="C716" s="119"/>
      <c r="D716" s="224">
        <v>368.87</v>
      </c>
      <c r="E716" s="219" t="s">
        <v>786</v>
      </c>
      <c r="F716" s="67">
        <f>IF(D716&lt;=374.5,(D716-'[2]Stages'!$C$73)*'[2]Stages'!$H$74+'[2]Stages'!$E$73,IF(D716&lt;=385.3,(D716-'[2]Stages'!$C$74)*'[2]Stages'!$H$75+'[2]Stages'!$E$74,IF(D716&lt;=391.8,(D716-'[2]Stages'!$C$75)*'[2]Stages'!$H$76+'[2]Stages'!$E$75,IF(D716&lt;=397.5,(D716-'[2]Stages'!$C$76)*'[2]Stages'!$H$77+'[2]Stages'!$E$76,IF(D716&lt;=407,(D716-'[2]Stages'!$C$77)*'[2]Stages'!$H$78+'[2]Stages'!$E$77,IF(D716&lt;=411.2,(D716-'[2]Stages'!$C$78)*'[2]Stages'!$H$79+'[2]Stages'!$E$78,IF(D716&lt;=416,(D716-'[2]Stages'!$C$79)*'[2]Stages'!$H$80+'[2]Stages'!$E$79)))))))</f>
        <v>367.3459477124183</v>
      </c>
      <c r="G716" s="119" t="s">
        <v>19</v>
      </c>
      <c r="H716" s="215" t="s">
        <v>794</v>
      </c>
      <c r="I716" s="215" t="s">
        <v>920</v>
      </c>
      <c r="J716" s="119"/>
      <c r="K716" s="119"/>
      <c r="L716" s="119"/>
      <c r="M716" s="217"/>
      <c r="N716" s="119"/>
      <c r="O716" s="119"/>
      <c r="P716" s="119"/>
      <c r="Q716" s="215" t="s">
        <v>207</v>
      </c>
      <c r="R716" s="215" t="s">
        <v>774</v>
      </c>
      <c r="S716" s="119"/>
      <c r="T716" s="119"/>
      <c r="U716" s="119"/>
      <c r="V716" s="119"/>
      <c r="W716" s="105" t="s">
        <v>477</v>
      </c>
      <c r="X716" s="119"/>
      <c r="Y716" s="119"/>
      <c r="Z716" s="119"/>
      <c r="AA716" s="221" t="s">
        <v>788</v>
      </c>
      <c r="AB716" s="18">
        <v>22.4</v>
      </c>
      <c r="AC716" s="225">
        <v>17.77</v>
      </c>
      <c r="AD716" s="223"/>
      <c r="AE716" s="225">
        <v>17.77</v>
      </c>
      <c r="AF716" s="225">
        <v>0.59</v>
      </c>
      <c r="AG716" s="225">
        <v>17.77</v>
      </c>
      <c r="AH716" s="146">
        <f t="shared" si="18"/>
        <v>17.970000000000002</v>
      </c>
      <c r="AI716" s="225">
        <v>31.1</v>
      </c>
      <c r="AJ716" s="223"/>
      <c r="AK716" s="119"/>
      <c r="AL716" s="119"/>
      <c r="AM716" s="119" t="s">
        <v>789</v>
      </c>
      <c r="AN716" s="119" t="s">
        <v>231</v>
      </c>
      <c r="AO716" s="119">
        <v>284</v>
      </c>
      <c r="AP716" s="119"/>
      <c r="AQ716" s="119">
        <v>599</v>
      </c>
      <c r="AR716" s="119">
        <v>609</v>
      </c>
      <c r="AS716" s="119">
        <v>2009</v>
      </c>
      <c r="AT716" s="119"/>
      <c r="AU716" s="119"/>
      <c r="AV716" s="119"/>
      <c r="AW716" s="119" t="s">
        <v>790</v>
      </c>
      <c r="AX716" s="119"/>
      <c r="AY716" s="119"/>
      <c r="AZ716" s="119"/>
      <c r="BA716" s="119"/>
      <c r="BB716" s="119"/>
      <c r="BC716" s="119"/>
      <c r="BD716" s="119"/>
      <c r="BE716" s="119"/>
      <c r="BF716" s="119"/>
      <c r="BG716" s="119"/>
      <c r="BH716" s="119"/>
      <c r="BI716" s="119"/>
      <c r="BJ716" s="119"/>
      <c r="BK716" s="211"/>
      <c r="BL716" s="212"/>
      <c r="BM716" s="212"/>
      <c r="BN716" s="212"/>
      <c r="BO716" s="212"/>
      <c r="BP716" s="119"/>
      <c r="BQ716" s="119"/>
    </row>
    <row r="717" spans="1:69" ht="12" customHeight="1">
      <c r="A717" s="215" t="s">
        <v>921</v>
      </c>
      <c r="B717" s="216">
        <v>367.86</v>
      </c>
      <c r="C717" s="119"/>
      <c r="D717" s="218">
        <v>368.93</v>
      </c>
      <c r="E717" s="219" t="s">
        <v>786</v>
      </c>
      <c r="F717" s="67">
        <f>IF(D717&lt;=374.5,(D717-'[2]Stages'!$C$73)*'[2]Stages'!$H$74+'[2]Stages'!$E$73,IF(D717&lt;=385.3,(D717-'[2]Stages'!$C$74)*'[2]Stages'!$H$75+'[2]Stages'!$E$74,IF(D717&lt;=391.8,(D717-'[2]Stages'!$C$75)*'[2]Stages'!$H$76+'[2]Stages'!$E$75,IF(D717&lt;=397.5,(D717-'[2]Stages'!$C$76)*'[2]Stages'!$H$77+'[2]Stages'!$E$76,IF(D717&lt;=407,(D717-'[2]Stages'!$C$77)*'[2]Stages'!$H$78+'[2]Stages'!$E$77,IF(D717&lt;=411.2,(D717-'[2]Stages'!$C$78)*'[2]Stages'!$H$79+'[2]Stages'!$E$78,IF(D717&lt;=416,(D717-'[2]Stages'!$C$79)*'[2]Stages'!$H$80+'[2]Stages'!$E$79)))))))</f>
        <v>367.3981045751634</v>
      </c>
      <c r="G717" s="119" t="s">
        <v>19</v>
      </c>
      <c r="H717" s="215" t="s">
        <v>794</v>
      </c>
      <c r="I717" s="215" t="s">
        <v>922</v>
      </c>
      <c r="J717" s="119"/>
      <c r="K717" s="119"/>
      <c r="L717" s="119"/>
      <c r="M717" s="216"/>
      <c r="N717" s="119"/>
      <c r="O717" s="119"/>
      <c r="P717" s="119"/>
      <c r="Q717" s="215" t="s">
        <v>238</v>
      </c>
      <c r="R717" s="215" t="s">
        <v>796</v>
      </c>
      <c r="S717" s="119"/>
      <c r="T717" s="119"/>
      <c r="U717" s="119"/>
      <c r="V717" s="119"/>
      <c r="W717" s="105" t="s">
        <v>477</v>
      </c>
      <c r="X717" s="119"/>
      <c r="Y717" s="119"/>
      <c r="Z717" s="119"/>
      <c r="AA717" s="221" t="s">
        <v>788</v>
      </c>
      <c r="AB717" s="18">
        <v>22.4</v>
      </c>
      <c r="AC717" s="222">
        <v>17.92</v>
      </c>
      <c r="AD717" s="223"/>
      <c r="AE717" s="222">
        <v>17.92</v>
      </c>
      <c r="AF717" s="222">
        <v>0.04</v>
      </c>
      <c r="AG717" s="222">
        <v>17.92</v>
      </c>
      <c r="AH717" s="146">
        <f t="shared" si="18"/>
        <v>18.120000000000005</v>
      </c>
      <c r="AI717" s="222">
        <v>30.4</v>
      </c>
      <c r="AJ717" s="223"/>
      <c r="AK717" s="119"/>
      <c r="AL717" s="119"/>
      <c r="AM717" s="119" t="s">
        <v>789</v>
      </c>
      <c r="AN717" s="119" t="s">
        <v>231</v>
      </c>
      <c r="AO717" s="119">
        <v>284</v>
      </c>
      <c r="AP717" s="119"/>
      <c r="AQ717" s="119">
        <v>599</v>
      </c>
      <c r="AR717" s="119">
        <v>609</v>
      </c>
      <c r="AS717" s="119">
        <v>2009</v>
      </c>
      <c r="AT717" s="119"/>
      <c r="AU717" s="119"/>
      <c r="AV717" s="119"/>
      <c r="AW717" s="119" t="s">
        <v>790</v>
      </c>
      <c r="AX717" s="119"/>
      <c r="AY717" s="119"/>
      <c r="AZ717" s="119"/>
      <c r="BA717" s="119"/>
      <c r="BB717" s="119"/>
      <c r="BC717" s="119"/>
      <c r="BD717" s="119"/>
      <c r="BE717" s="119"/>
      <c r="BF717" s="119"/>
      <c r="BG717" s="119"/>
      <c r="BH717" s="119"/>
      <c r="BI717" s="119"/>
      <c r="BJ717" s="119"/>
      <c r="BK717" s="211"/>
      <c r="BL717" s="212"/>
      <c r="BM717" s="212"/>
      <c r="BN717" s="212"/>
      <c r="BO717" s="212"/>
      <c r="BP717" s="119"/>
      <c r="BQ717" s="119"/>
    </row>
    <row r="718" spans="1:69" ht="12" customHeight="1">
      <c r="A718" s="215" t="s">
        <v>923</v>
      </c>
      <c r="B718" s="216">
        <v>367.884</v>
      </c>
      <c r="C718" s="119"/>
      <c r="D718" s="218">
        <v>368.957</v>
      </c>
      <c r="E718" s="219" t="s">
        <v>786</v>
      </c>
      <c r="F718" s="67">
        <f>IF(D718&lt;=374.5,(D718-'[2]Stages'!$C$73)*'[2]Stages'!$H$74+'[2]Stages'!$E$73,IF(D718&lt;=385.3,(D718-'[2]Stages'!$C$74)*'[2]Stages'!$H$75+'[2]Stages'!$E$74,IF(D718&lt;=391.8,(D718-'[2]Stages'!$C$75)*'[2]Stages'!$H$76+'[2]Stages'!$E$75,IF(D718&lt;=397.5,(D718-'[2]Stages'!$C$76)*'[2]Stages'!$H$77+'[2]Stages'!$E$76,IF(D718&lt;=407,(D718-'[2]Stages'!$C$77)*'[2]Stages'!$H$78+'[2]Stages'!$E$77,IF(D718&lt;=411.2,(D718-'[2]Stages'!$C$78)*'[2]Stages'!$H$79+'[2]Stages'!$E$78,IF(D718&lt;=416,(D718-'[2]Stages'!$C$79)*'[2]Stages'!$H$80+'[2]Stages'!$E$79)))))))</f>
        <v>367.4215751633987</v>
      </c>
      <c r="G718" s="119" t="s">
        <v>19</v>
      </c>
      <c r="H718" s="215" t="s">
        <v>794</v>
      </c>
      <c r="I718" s="220" t="s">
        <v>918</v>
      </c>
      <c r="J718" s="119"/>
      <c r="K718" s="119"/>
      <c r="L718" s="119"/>
      <c r="M718" s="216"/>
      <c r="N718" s="119"/>
      <c r="O718" s="119"/>
      <c r="P718" s="119"/>
      <c r="Q718" s="215" t="s">
        <v>238</v>
      </c>
      <c r="R718" s="227" t="s">
        <v>838</v>
      </c>
      <c r="S718" s="119"/>
      <c r="T718" s="119"/>
      <c r="U718" s="119"/>
      <c r="V718" s="119"/>
      <c r="W718" s="105" t="s">
        <v>477</v>
      </c>
      <c r="X718" s="119"/>
      <c r="Y718" s="119"/>
      <c r="Z718" s="119"/>
      <c r="AA718" s="221" t="s">
        <v>788</v>
      </c>
      <c r="AB718" s="18">
        <v>22.4</v>
      </c>
      <c r="AC718" s="228">
        <v>17.5</v>
      </c>
      <c r="AD718" s="223"/>
      <c r="AE718" s="228">
        <v>17.5</v>
      </c>
      <c r="AF718" s="222">
        <v>0.2</v>
      </c>
      <c r="AG718" s="228">
        <v>17.5</v>
      </c>
      <c r="AH718" s="146">
        <f t="shared" si="18"/>
        <v>17.700000000000003</v>
      </c>
      <c r="AI718" s="222">
        <v>32.3</v>
      </c>
      <c r="AJ718" s="223"/>
      <c r="AK718" s="119"/>
      <c r="AL718" s="119"/>
      <c r="AM718" s="119" t="s">
        <v>789</v>
      </c>
      <c r="AN718" s="119" t="s">
        <v>231</v>
      </c>
      <c r="AO718" s="119">
        <v>284</v>
      </c>
      <c r="AP718" s="119"/>
      <c r="AQ718" s="119">
        <v>599</v>
      </c>
      <c r="AR718" s="119">
        <v>609</v>
      </c>
      <c r="AS718" s="119">
        <v>2009</v>
      </c>
      <c r="AT718" s="119"/>
      <c r="AU718" s="119"/>
      <c r="AV718" s="119"/>
      <c r="AW718" s="119" t="s">
        <v>790</v>
      </c>
      <c r="AX718" s="119"/>
      <c r="AY718" s="119"/>
      <c r="AZ718" s="119"/>
      <c r="BA718" s="119"/>
      <c r="BB718" s="119"/>
      <c r="BC718" s="119"/>
      <c r="BD718" s="119"/>
      <c r="BE718" s="119"/>
      <c r="BF718" s="119"/>
      <c r="BG718" s="119"/>
      <c r="BH718" s="119"/>
      <c r="BI718" s="119"/>
      <c r="BJ718" s="119"/>
      <c r="BK718" s="211"/>
      <c r="BL718" s="212"/>
      <c r="BM718" s="212"/>
      <c r="BN718" s="212"/>
      <c r="BO718" s="212"/>
      <c r="BP718" s="119"/>
      <c r="BQ718" s="119"/>
    </row>
    <row r="719" spans="1:69" ht="12" customHeight="1">
      <c r="A719" s="215" t="s">
        <v>924</v>
      </c>
      <c r="B719" s="216">
        <v>368.02</v>
      </c>
      <c r="C719" s="119"/>
      <c r="D719" s="218">
        <v>369.09</v>
      </c>
      <c r="E719" s="219" t="s">
        <v>786</v>
      </c>
      <c r="F719" s="67">
        <f>IF(D719&lt;=374.5,(D719-'[2]Stages'!$C$73)*'[2]Stages'!$H$74+'[2]Stages'!$E$73,IF(D719&lt;=385.3,(D719-'[2]Stages'!$C$74)*'[2]Stages'!$H$75+'[2]Stages'!$E$74,IF(D719&lt;=391.8,(D719-'[2]Stages'!$C$75)*'[2]Stages'!$H$76+'[2]Stages'!$E$75,IF(D719&lt;=397.5,(D719-'[2]Stages'!$C$76)*'[2]Stages'!$H$77+'[2]Stages'!$E$76,IF(D719&lt;=407,(D719-'[2]Stages'!$C$77)*'[2]Stages'!$H$78+'[2]Stages'!$E$77,IF(D719&lt;=411.2,(D719-'[2]Stages'!$C$78)*'[2]Stages'!$H$79+'[2]Stages'!$E$78,IF(D719&lt;=416,(D719-'[2]Stages'!$C$79)*'[2]Stages'!$H$80+'[2]Stages'!$E$79)))))))</f>
        <v>367.53718954248365</v>
      </c>
      <c r="G719" s="119" t="s">
        <v>19</v>
      </c>
      <c r="H719" s="215" t="s">
        <v>794</v>
      </c>
      <c r="I719" s="215" t="s">
        <v>922</v>
      </c>
      <c r="J719" s="119"/>
      <c r="K719" s="119"/>
      <c r="L719" s="119"/>
      <c r="M719" s="216"/>
      <c r="N719" s="119"/>
      <c r="O719" s="119"/>
      <c r="P719" s="119"/>
      <c r="Q719" s="215" t="s">
        <v>238</v>
      </c>
      <c r="R719" s="215" t="s">
        <v>796</v>
      </c>
      <c r="S719" s="119"/>
      <c r="T719" s="119"/>
      <c r="U719" s="119"/>
      <c r="V719" s="119"/>
      <c r="W719" s="105" t="s">
        <v>477</v>
      </c>
      <c r="X719" s="119"/>
      <c r="Y719" s="119"/>
      <c r="Z719" s="119"/>
      <c r="AA719" s="221" t="s">
        <v>788</v>
      </c>
      <c r="AB719" s="18">
        <v>22.4</v>
      </c>
      <c r="AC719" s="222">
        <v>17.91</v>
      </c>
      <c r="AD719" s="223"/>
      <c r="AE719" s="222">
        <v>17.91</v>
      </c>
      <c r="AF719" s="222">
        <v>0.08</v>
      </c>
      <c r="AG719" s="222">
        <v>17.91</v>
      </c>
      <c r="AH719" s="146">
        <f t="shared" si="18"/>
        <v>18.110000000000003</v>
      </c>
      <c r="AI719" s="222">
        <v>30.5</v>
      </c>
      <c r="AJ719" s="223"/>
      <c r="AK719" s="119"/>
      <c r="AL719" s="119"/>
      <c r="AM719" s="119" t="s">
        <v>789</v>
      </c>
      <c r="AN719" s="119" t="s">
        <v>231</v>
      </c>
      <c r="AO719" s="119">
        <v>284</v>
      </c>
      <c r="AP719" s="119"/>
      <c r="AQ719" s="119">
        <v>599</v>
      </c>
      <c r="AR719" s="119">
        <v>609</v>
      </c>
      <c r="AS719" s="119">
        <v>2009</v>
      </c>
      <c r="AT719" s="119"/>
      <c r="AU719" s="119"/>
      <c r="AV719" s="119"/>
      <c r="AW719" s="119" t="s">
        <v>790</v>
      </c>
      <c r="AX719" s="119"/>
      <c r="AY719" s="119"/>
      <c r="AZ719" s="119"/>
      <c r="BA719" s="119"/>
      <c r="BB719" s="119"/>
      <c r="BC719" s="119"/>
      <c r="BD719" s="119"/>
      <c r="BE719" s="119"/>
      <c r="BF719" s="119"/>
      <c r="BG719" s="119"/>
      <c r="BH719" s="119"/>
      <c r="BI719" s="119"/>
      <c r="BJ719" s="119"/>
      <c r="BK719" s="211"/>
      <c r="BL719" s="212"/>
      <c r="BM719" s="212"/>
      <c r="BN719" s="212"/>
      <c r="BO719" s="212"/>
      <c r="BP719" s="119"/>
      <c r="BQ719" s="119"/>
    </row>
    <row r="720" spans="1:69" ht="12" customHeight="1">
      <c r="A720" s="215" t="s">
        <v>925</v>
      </c>
      <c r="B720" s="216">
        <v>368.153</v>
      </c>
      <c r="C720" s="119"/>
      <c r="D720" s="218">
        <v>369.222</v>
      </c>
      <c r="E720" s="219" t="s">
        <v>786</v>
      </c>
      <c r="F720" s="67">
        <f>IF(D720&lt;=374.5,(D720-'[2]Stages'!$C$73)*'[2]Stages'!$H$74+'[2]Stages'!$E$73,IF(D720&lt;=385.3,(D720-'[2]Stages'!$C$74)*'[2]Stages'!$H$75+'[2]Stages'!$E$74,IF(D720&lt;=391.8,(D720-'[2]Stages'!$C$75)*'[2]Stages'!$H$76+'[2]Stages'!$E$75,IF(D720&lt;=397.5,(D720-'[2]Stages'!$C$76)*'[2]Stages'!$H$77+'[2]Stages'!$E$76,IF(D720&lt;=407,(D720-'[2]Stages'!$C$77)*'[2]Stages'!$H$78+'[2]Stages'!$E$77,IF(D720&lt;=411.2,(D720-'[2]Stages'!$C$78)*'[2]Stages'!$H$79+'[2]Stages'!$E$78,IF(D720&lt;=416,(D720-'[2]Stages'!$C$79)*'[2]Stages'!$H$80+'[2]Stages'!$E$79)))))))</f>
        <v>367.6519346405229</v>
      </c>
      <c r="G720" s="119" t="s">
        <v>19</v>
      </c>
      <c r="H720" s="215" t="s">
        <v>794</v>
      </c>
      <c r="I720" s="220" t="s">
        <v>918</v>
      </c>
      <c r="J720" s="119"/>
      <c r="K720" s="119"/>
      <c r="L720" s="119"/>
      <c r="M720" s="216"/>
      <c r="N720" s="119"/>
      <c r="O720" s="119"/>
      <c r="P720" s="119"/>
      <c r="Q720" s="215" t="s">
        <v>238</v>
      </c>
      <c r="R720" s="227" t="s">
        <v>838</v>
      </c>
      <c r="S720" s="119"/>
      <c r="T720" s="119"/>
      <c r="U720" s="119"/>
      <c r="V720" s="119"/>
      <c r="W720" s="105" t="s">
        <v>477</v>
      </c>
      <c r="X720" s="119"/>
      <c r="Y720" s="119"/>
      <c r="Z720" s="119"/>
      <c r="AA720" s="221" t="s">
        <v>788</v>
      </c>
      <c r="AB720" s="18">
        <v>22.4</v>
      </c>
      <c r="AC720" s="228">
        <v>18.2</v>
      </c>
      <c r="AD720" s="223"/>
      <c r="AE720" s="228">
        <v>18.2</v>
      </c>
      <c r="AF720" s="222">
        <v>0.2</v>
      </c>
      <c r="AG720" s="228">
        <v>18.2</v>
      </c>
      <c r="AH720" s="146">
        <f t="shared" si="18"/>
        <v>18.400000000000002</v>
      </c>
      <c r="AI720" s="222">
        <v>29.2</v>
      </c>
      <c r="AJ720" s="223"/>
      <c r="AK720" s="119"/>
      <c r="AL720" s="119"/>
      <c r="AM720" s="119" t="s">
        <v>789</v>
      </c>
      <c r="AN720" s="119" t="s">
        <v>231</v>
      </c>
      <c r="AO720" s="119">
        <v>284</v>
      </c>
      <c r="AP720" s="119"/>
      <c r="AQ720" s="119">
        <v>599</v>
      </c>
      <c r="AR720" s="119">
        <v>609</v>
      </c>
      <c r="AS720" s="119">
        <v>2009</v>
      </c>
      <c r="AT720" s="119"/>
      <c r="AU720" s="119"/>
      <c r="AV720" s="119"/>
      <c r="AW720" s="119" t="s">
        <v>790</v>
      </c>
      <c r="AX720" s="119"/>
      <c r="AY720" s="119"/>
      <c r="AZ720" s="119"/>
      <c r="BA720" s="119"/>
      <c r="BB720" s="119"/>
      <c r="BC720" s="119"/>
      <c r="BD720" s="119"/>
      <c r="BE720" s="119"/>
      <c r="BF720" s="119"/>
      <c r="BG720" s="119"/>
      <c r="BH720" s="119"/>
      <c r="BI720" s="119"/>
      <c r="BJ720" s="119"/>
      <c r="BK720" s="211"/>
      <c r="BL720" s="212"/>
      <c r="BM720" s="212"/>
      <c r="BN720" s="212"/>
      <c r="BO720" s="212"/>
      <c r="BP720" s="119"/>
      <c r="BQ720" s="119"/>
    </row>
    <row r="721" spans="1:69" ht="12" customHeight="1">
      <c r="A721" s="215" t="s">
        <v>926</v>
      </c>
      <c r="B721" s="216">
        <v>368.3</v>
      </c>
      <c r="C721" s="119"/>
      <c r="D721" s="218">
        <v>369.37</v>
      </c>
      <c r="E721" s="219" t="s">
        <v>786</v>
      </c>
      <c r="F721" s="67">
        <f>IF(D721&lt;=374.5,(D721-'[2]Stages'!$C$73)*'[2]Stages'!$H$74+'[2]Stages'!$E$73,IF(D721&lt;=385.3,(D721-'[2]Stages'!$C$74)*'[2]Stages'!$H$75+'[2]Stages'!$E$74,IF(D721&lt;=391.8,(D721-'[2]Stages'!$C$75)*'[2]Stages'!$H$76+'[2]Stages'!$E$75,IF(D721&lt;=397.5,(D721-'[2]Stages'!$C$76)*'[2]Stages'!$H$77+'[2]Stages'!$E$76,IF(D721&lt;=407,(D721-'[2]Stages'!$C$77)*'[2]Stages'!$H$78+'[2]Stages'!$E$77,IF(D721&lt;=411.2,(D721-'[2]Stages'!$C$78)*'[2]Stages'!$H$79+'[2]Stages'!$E$78,IF(D721&lt;=416,(D721-'[2]Stages'!$C$79)*'[2]Stages'!$H$80+'[2]Stages'!$E$79)))))))</f>
        <v>367.78058823529415</v>
      </c>
      <c r="G721" s="119" t="s">
        <v>19</v>
      </c>
      <c r="H721" s="215" t="s">
        <v>794</v>
      </c>
      <c r="I721" s="215" t="s">
        <v>922</v>
      </c>
      <c r="J721" s="119"/>
      <c r="K721" s="119"/>
      <c r="L721" s="119"/>
      <c r="M721" s="216"/>
      <c r="N721" s="119"/>
      <c r="O721" s="119"/>
      <c r="P721" s="119"/>
      <c r="Q721" s="215" t="s">
        <v>238</v>
      </c>
      <c r="R721" s="215" t="s">
        <v>796</v>
      </c>
      <c r="S721" s="119"/>
      <c r="T721" s="119"/>
      <c r="U721" s="119"/>
      <c r="V721" s="119"/>
      <c r="W721" s="105" t="s">
        <v>477</v>
      </c>
      <c r="X721" s="119"/>
      <c r="Y721" s="119"/>
      <c r="Z721" s="119"/>
      <c r="AA721" s="221" t="s">
        <v>788</v>
      </c>
      <c r="AB721" s="18">
        <v>22.4</v>
      </c>
      <c r="AC721" s="222">
        <v>17.73</v>
      </c>
      <c r="AD721" s="223"/>
      <c r="AE721" s="222">
        <v>17.73</v>
      </c>
      <c r="AF721" s="222">
        <v>0.16</v>
      </c>
      <c r="AG721" s="222">
        <v>17.73</v>
      </c>
      <c r="AH721" s="146">
        <f t="shared" si="18"/>
        <v>17.930000000000003</v>
      </c>
      <c r="AI721" s="222">
        <v>31.3</v>
      </c>
      <c r="AJ721" s="223"/>
      <c r="AK721" s="119"/>
      <c r="AL721" s="119"/>
      <c r="AM721" s="119" t="s">
        <v>789</v>
      </c>
      <c r="AN721" s="119" t="s">
        <v>231</v>
      </c>
      <c r="AO721" s="119">
        <v>284</v>
      </c>
      <c r="AP721" s="119"/>
      <c r="AQ721" s="119">
        <v>599</v>
      </c>
      <c r="AR721" s="119">
        <v>609</v>
      </c>
      <c r="AS721" s="119">
        <v>2009</v>
      </c>
      <c r="AT721" s="119"/>
      <c r="AU721" s="119"/>
      <c r="AV721" s="119"/>
      <c r="AW721" s="119" t="s">
        <v>790</v>
      </c>
      <c r="AX721" s="119"/>
      <c r="AY721" s="119"/>
      <c r="AZ721" s="119"/>
      <c r="BA721" s="119"/>
      <c r="BB721" s="119"/>
      <c r="BC721" s="119"/>
      <c r="BD721" s="119"/>
      <c r="BE721" s="119"/>
      <c r="BF721" s="119"/>
      <c r="BG721" s="119"/>
      <c r="BH721" s="119"/>
      <c r="BI721" s="119"/>
      <c r="BJ721" s="119"/>
      <c r="BK721" s="211"/>
      <c r="BL721" s="212"/>
      <c r="BM721" s="212"/>
      <c r="BN721" s="212"/>
      <c r="BO721" s="212"/>
      <c r="BP721" s="119"/>
      <c r="BQ721" s="119"/>
    </row>
    <row r="722" spans="1:69" ht="12" customHeight="1">
      <c r="A722" s="215" t="s">
        <v>927</v>
      </c>
      <c r="B722" s="216">
        <v>368.32</v>
      </c>
      <c r="C722" s="119"/>
      <c r="D722" s="218">
        <v>369.39</v>
      </c>
      <c r="E722" s="219" t="s">
        <v>786</v>
      </c>
      <c r="F722" s="67">
        <f>IF(D722&lt;=374.5,(D722-'[2]Stages'!$C$73)*'[2]Stages'!$H$74+'[2]Stages'!$E$73,IF(D722&lt;=385.3,(D722-'[2]Stages'!$C$74)*'[2]Stages'!$H$75+'[2]Stages'!$E$74,IF(D722&lt;=391.8,(D722-'[2]Stages'!$C$75)*'[2]Stages'!$H$76+'[2]Stages'!$E$75,IF(D722&lt;=397.5,(D722-'[2]Stages'!$C$76)*'[2]Stages'!$H$77+'[2]Stages'!$E$76,IF(D722&lt;=407,(D722-'[2]Stages'!$C$77)*'[2]Stages'!$H$78+'[2]Stages'!$E$77,IF(D722&lt;=411.2,(D722-'[2]Stages'!$C$78)*'[2]Stages'!$H$79+'[2]Stages'!$E$78,IF(D722&lt;=416,(D722-'[2]Stages'!$C$79)*'[2]Stages'!$H$80+'[2]Stages'!$E$79)))))))</f>
        <v>367.7979738562091</v>
      </c>
      <c r="G722" s="119" t="s">
        <v>19</v>
      </c>
      <c r="H722" s="215" t="s">
        <v>794</v>
      </c>
      <c r="I722" s="215" t="s">
        <v>885</v>
      </c>
      <c r="J722" s="119"/>
      <c r="K722" s="119"/>
      <c r="L722" s="119"/>
      <c r="M722" s="216"/>
      <c r="N722" s="119"/>
      <c r="O722" s="119"/>
      <c r="P722" s="119"/>
      <c r="Q722" s="215" t="s">
        <v>238</v>
      </c>
      <c r="R722" s="215" t="s">
        <v>796</v>
      </c>
      <c r="S722" s="119"/>
      <c r="T722" s="119"/>
      <c r="U722" s="119"/>
      <c r="V722" s="119"/>
      <c r="W722" s="105" t="s">
        <v>477</v>
      </c>
      <c r="X722" s="119"/>
      <c r="Y722" s="119"/>
      <c r="Z722" s="119"/>
      <c r="AA722" s="226">
        <v>2</v>
      </c>
      <c r="AB722" s="18">
        <v>22.4</v>
      </c>
      <c r="AC722" s="222">
        <v>17.86</v>
      </c>
      <c r="AD722" s="223"/>
      <c r="AE722" s="222">
        <v>17.86</v>
      </c>
      <c r="AF722" s="222">
        <v>0.06</v>
      </c>
      <c r="AG722" s="222">
        <v>17.86</v>
      </c>
      <c r="AH722" s="146">
        <f t="shared" si="18"/>
        <v>18.060000000000002</v>
      </c>
      <c r="AI722" s="222">
        <v>30.7</v>
      </c>
      <c r="AJ722" s="223"/>
      <c r="AK722" s="119"/>
      <c r="AL722" s="119"/>
      <c r="AM722" s="119" t="s">
        <v>789</v>
      </c>
      <c r="AN722" s="119" t="s">
        <v>231</v>
      </c>
      <c r="AO722" s="119">
        <v>284</v>
      </c>
      <c r="AP722" s="119"/>
      <c r="AQ722" s="119">
        <v>599</v>
      </c>
      <c r="AR722" s="119">
        <v>609</v>
      </c>
      <c r="AS722" s="119">
        <v>2009</v>
      </c>
      <c r="AT722" s="119"/>
      <c r="AU722" s="119"/>
      <c r="AV722" s="119"/>
      <c r="AW722" s="119" t="s">
        <v>790</v>
      </c>
      <c r="AX722" s="119"/>
      <c r="AY722" s="119"/>
      <c r="AZ722" s="119"/>
      <c r="BA722" s="119"/>
      <c r="BB722" s="119"/>
      <c r="BC722" s="119"/>
      <c r="BD722" s="119"/>
      <c r="BE722" s="119"/>
      <c r="BF722" s="119"/>
      <c r="BG722" s="119"/>
      <c r="BH722" s="119"/>
      <c r="BI722" s="119"/>
      <c r="BJ722" s="119"/>
      <c r="BK722" s="211"/>
      <c r="BL722" s="212"/>
      <c r="BM722" s="212"/>
      <c r="BN722" s="212"/>
      <c r="BO722" s="212"/>
      <c r="BP722" s="119"/>
      <c r="BQ722" s="119"/>
    </row>
    <row r="723" spans="1:69" ht="12" customHeight="1">
      <c r="A723" s="215" t="s">
        <v>928</v>
      </c>
      <c r="B723" s="216">
        <v>368.42</v>
      </c>
      <c r="C723" s="119"/>
      <c r="D723" s="218">
        <v>369.49</v>
      </c>
      <c r="E723" s="219" t="s">
        <v>786</v>
      </c>
      <c r="F723" s="67">
        <f>IF(D723&lt;=374.5,(D723-'[2]Stages'!$C$73)*'[2]Stages'!$H$74+'[2]Stages'!$E$73,IF(D723&lt;=385.3,(D723-'[2]Stages'!$C$74)*'[2]Stages'!$H$75+'[2]Stages'!$E$74,IF(D723&lt;=391.8,(D723-'[2]Stages'!$C$75)*'[2]Stages'!$H$76+'[2]Stages'!$E$75,IF(D723&lt;=397.5,(D723-'[2]Stages'!$C$76)*'[2]Stages'!$H$77+'[2]Stages'!$E$76,IF(D723&lt;=407,(D723-'[2]Stages'!$C$77)*'[2]Stages'!$H$78+'[2]Stages'!$E$77,IF(D723&lt;=411.2,(D723-'[2]Stages'!$C$78)*'[2]Stages'!$H$79+'[2]Stages'!$E$78,IF(D723&lt;=416,(D723-'[2]Stages'!$C$79)*'[2]Stages'!$H$80+'[2]Stages'!$E$79)))))))</f>
        <v>367.8849019607843</v>
      </c>
      <c r="G723" s="119" t="s">
        <v>19</v>
      </c>
      <c r="H723" s="215" t="s">
        <v>794</v>
      </c>
      <c r="I723" s="215" t="s">
        <v>922</v>
      </c>
      <c r="J723" s="119"/>
      <c r="K723" s="119"/>
      <c r="L723" s="119"/>
      <c r="M723" s="216"/>
      <c r="N723" s="119"/>
      <c r="O723" s="119"/>
      <c r="P723" s="119"/>
      <c r="Q723" s="215" t="s">
        <v>238</v>
      </c>
      <c r="R723" s="215" t="s">
        <v>796</v>
      </c>
      <c r="S723" s="119"/>
      <c r="T723" s="119"/>
      <c r="U723" s="119"/>
      <c r="V723" s="119"/>
      <c r="W723" s="105" t="s">
        <v>477</v>
      </c>
      <c r="X723" s="119"/>
      <c r="Y723" s="119"/>
      <c r="Z723" s="119"/>
      <c r="AA723" s="221" t="s">
        <v>788</v>
      </c>
      <c r="AB723" s="18">
        <v>22.4</v>
      </c>
      <c r="AC723" s="222">
        <v>18.16</v>
      </c>
      <c r="AD723" s="223"/>
      <c r="AE723" s="222">
        <v>18.16</v>
      </c>
      <c r="AF723" s="222">
        <v>0.5</v>
      </c>
      <c r="AG723" s="222">
        <v>18.16</v>
      </c>
      <c r="AH723" s="146">
        <f t="shared" si="18"/>
        <v>18.360000000000003</v>
      </c>
      <c r="AI723" s="222">
        <v>29.4</v>
      </c>
      <c r="AJ723" s="223"/>
      <c r="AK723" s="119"/>
      <c r="AL723" s="119"/>
      <c r="AM723" s="119" t="s">
        <v>789</v>
      </c>
      <c r="AN723" s="119" t="s">
        <v>231</v>
      </c>
      <c r="AO723" s="119">
        <v>284</v>
      </c>
      <c r="AP723" s="119"/>
      <c r="AQ723" s="119">
        <v>599</v>
      </c>
      <c r="AR723" s="119">
        <v>609</v>
      </c>
      <c r="AS723" s="119">
        <v>2009</v>
      </c>
      <c r="AT723" s="119"/>
      <c r="AU723" s="119"/>
      <c r="AV723" s="119"/>
      <c r="AW723" s="119" t="s">
        <v>790</v>
      </c>
      <c r="AX723" s="119"/>
      <c r="AY723" s="119"/>
      <c r="AZ723" s="119"/>
      <c r="BA723" s="119"/>
      <c r="BB723" s="119"/>
      <c r="BC723" s="119"/>
      <c r="BD723" s="119"/>
      <c r="BE723" s="119"/>
      <c r="BF723" s="119"/>
      <c r="BG723" s="119"/>
      <c r="BH723" s="119"/>
      <c r="BI723" s="119"/>
      <c r="BJ723" s="119"/>
      <c r="BK723" s="211"/>
      <c r="BL723" s="212"/>
      <c r="BM723" s="212"/>
      <c r="BN723" s="212"/>
      <c r="BO723" s="212"/>
      <c r="BP723" s="119"/>
      <c r="BQ723" s="119"/>
    </row>
    <row r="724" spans="1:69" ht="12" customHeight="1">
      <c r="A724" s="215" t="s">
        <v>929</v>
      </c>
      <c r="B724" s="217">
        <v>368.45</v>
      </c>
      <c r="C724" s="119"/>
      <c r="D724" s="224">
        <v>369.52</v>
      </c>
      <c r="E724" s="219" t="s">
        <v>786</v>
      </c>
      <c r="F724" s="67">
        <f>IF(D724&lt;=374.5,(D724-'[2]Stages'!$C$73)*'[2]Stages'!$H$74+'[2]Stages'!$E$73,IF(D724&lt;=385.3,(D724-'[2]Stages'!$C$74)*'[2]Stages'!$H$75+'[2]Stages'!$E$74,IF(D724&lt;=391.8,(D724-'[2]Stages'!$C$75)*'[2]Stages'!$H$76+'[2]Stages'!$E$75,IF(D724&lt;=397.5,(D724-'[2]Stages'!$C$76)*'[2]Stages'!$H$77+'[2]Stages'!$E$76,IF(D724&lt;=407,(D724-'[2]Stages'!$C$77)*'[2]Stages'!$H$78+'[2]Stages'!$E$77,IF(D724&lt;=411.2,(D724-'[2]Stages'!$C$78)*'[2]Stages'!$H$79+'[2]Stages'!$E$78,IF(D724&lt;=416,(D724-'[2]Stages'!$C$79)*'[2]Stages'!$H$80+'[2]Stages'!$E$79)))))))</f>
        <v>367.91098039215683</v>
      </c>
      <c r="G724" s="119" t="s">
        <v>19</v>
      </c>
      <c r="H724" s="215" t="s">
        <v>794</v>
      </c>
      <c r="I724" s="215" t="s">
        <v>920</v>
      </c>
      <c r="J724" s="119"/>
      <c r="K724" s="119"/>
      <c r="L724" s="119"/>
      <c r="M724" s="217"/>
      <c r="N724" s="119"/>
      <c r="O724" s="119"/>
      <c r="P724" s="119"/>
      <c r="Q724" s="215" t="s">
        <v>207</v>
      </c>
      <c r="R724" s="215" t="s">
        <v>774</v>
      </c>
      <c r="S724" s="119"/>
      <c r="T724" s="119"/>
      <c r="U724" s="119"/>
      <c r="V724" s="119"/>
      <c r="W724" s="105" t="s">
        <v>477</v>
      </c>
      <c r="X724" s="119"/>
      <c r="Y724" s="119"/>
      <c r="Z724" s="119"/>
      <c r="AA724" s="221" t="s">
        <v>788</v>
      </c>
      <c r="AB724" s="18">
        <v>22.4</v>
      </c>
      <c r="AC724" s="225">
        <v>18.13</v>
      </c>
      <c r="AD724" s="223"/>
      <c r="AE724" s="225">
        <v>18.13</v>
      </c>
      <c r="AF724" s="225">
        <v>0.18</v>
      </c>
      <c r="AG724" s="225">
        <v>18.13</v>
      </c>
      <c r="AH724" s="146">
        <f t="shared" si="18"/>
        <v>18.330000000000002</v>
      </c>
      <c r="AI724" s="225">
        <v>29.5</v>
      </c>
      <c r="AJ724" s="223"/>
      <c r="AK724" s="119"/>
      <c r="AL724" s="119"/>
      <c r="AM724" s="119" t="s">
        <v>789</v>
      </c>
      <c r="AN724" s="119" t="s">
        <v>231</v>
      </c>
      <c r="AO724" s="119">
        <v>284</v>
      </c>
      <c r="AP724" s="119"/>
      <c r="AQ724" s="119">
        <v>599</v>
      </c>
      <c r="AR724" s="119">
        <v>609</v>
      </c>
      <c r="AS724" s="119">
        <v>2009</v>
      </c>
      <c r="AT724" s="119"/>
      <c r="AU724" s="119"/>
      <c r="AV724" s="119"/>
      <c r="AW724" s="119" t="s">
        <v>790</v>
      </c>
      <c r="AX724" s="119"/>
      <c r="AY724" s="119"/>
      <c r="AZ724" s="119"/>
      <c r="BA724" s="119"/>
      <c r="BB724" s="119"/>
      <c r="BC724" s="119"/>
      <c r="BD724" s="119"/>
      <c r="BE724" s="119"/>
      <c r="BF724" s="119"/>
      <c r="BG724" s="119"/>
      <c r="BH724" s="119"/>
      <c r="BI724" s="119"/>
      <c r="BJ724" s="119"/>
      <c r="BK724" s="211"/>
      <c r="BL724" s="212"/>
      <c r="BM724" s="212"/>
      <c r="BN724" s="212"/>
      <c r="BO724" s="212"/>
      <c r="BP724" s="119"/>
      <c r="BQ724" s="119"/>
    </row>
    <row r="725" spans="1:69" ht="12" customHeight="1">
      <c r="A725" s="215" t="s">
        <v>930</v>
      </c>
      <c r="B725" s="216">
        <v>368.53</v>
      </c>
      <c r="C725" s="119"/>
      <c r="D725" s="218">
        <v>369.59</v>
      </c>
      <c r="E725" s="219" t="s">
        <v>786</v>
      </c>
      <c r="F725" s="67">
        <f>IF(D725&lt;=374.5,(D725-'[2]Stages'!$C$73)*'[2]Stages'!$H$74+'[2]Stages'!$E$73,IF(D725&lt;=385.3,(D725-'[2]Stages'!$C$74)*'[2]Stages'!$H$75+'[2]Stages'!$E$74,IF(D725&lt;=391.8,(D725-'[2]Stages'!$C$75)*'[2]Stages'!$H$76+'[2]Stages'!$E$75,IF(D725&lt;=397.5,(D725-'[2]Stages'!$C$76)*'[2]Stages'!$H$77+'[2]Stages'!$E$76,IF(D725&lt;=407,(D725-'[2]Stages'!$C$77)*'[2]Stages'!$H$78+'[2]Stages'!$E$77,IF(D725&lt;=411.2,(D725-'[2]Stages'!$C$78)*'[2]Stages'!$H$79+'[2]Stages'!$E$78,IF(D725&lt;=416,(D725-'[2]Stages'!$C$79)*'[2]Stages'!$H$80+'[2]Stages'!$E$79)))))))</f>
        <v>367.9718300653595</v>
      </c>
      <c r="G725" s="119" t="s">
        <v>19</v>
      </c>
      <c r="H725" s="215" t="s">
        <v>794</v>
      </c>
      <c r="I725" s="215" t="s">
        <v>922</v>
      </c>
      <c r="J725" s="119"/>
      <c r="K725" s="119"/>
      <c r="L725" s="119"/>
      <c r="M725" s="216"/>
      <c r="N725" s="119"/>
      <c r="O725" s="119"/>
      <c r="P725" s="119"/>
      <c r="Q725" s="215" t="s">
        <v>238</v>
      </c>
      <c r="R725" s="215" t="s">
        <v>796</v>
      </c>
      <c r="S725" s="119"/>
      <c r="T725" s="119"/>
      <c r="U725" s="119"/>
      <c r="V725" s="119"/>
      <c r="W725" s="105" t="s">
        <v>477</v>
      </c>
      <c r="X725" s="119"/>
      <c r="Y725" s="119"/>
      <c r="Z725" s="119"/>
      <c r="AA725" s="221" t="s">
        <v>788</v>
      </c>
      <c r="AB725" s="18">
        <v>22.4</v>
      </c>
      <c r="AC725" s="222">
        <v>17.98</v>
      </c>
      <c r="AD725" s="223"/>
      <c r="AE725" s="222">
        <v>17.98</v>
      </c>
      <c r="AF725" s="222">
        <v>0.49</v>
      </c>
      <c r="AG725" s="222">
        <v>17.98</v>
      </c>
      <c r="AH725" s="146">
        <f t="shared" si="18"/>
        <v>18.180000000000003</v>
      </c>
      <c r="AI725" s="222">
        <v>30.2</v>
      </c>
      <c r="AJ725" s="223"/>
      <c r="AK725" s="119"/>
      <c r="AL725" s="119"/>
      <c r="AM725" s="119" t="s">
        <v>789</v>
      </c>
      <c r="AN725" s="119" t="s">
        <v>231</v>
      </c>
      <c r="AO725" s="119">
        <v>284</v>
      </c>
      <c r="AP725" s="119"/>
      <c r="AQ725" s="119">
        <v>599</v>
      </c>
      <c r="AR725" s="119">
        <v>609</v>
      </c>
      <c r="AS725" s="119">
        <v>2009</v>
      </c>
      <c r="AT725" s="119"/>
      <c r="AU725" s="119"/>
      <c r="AV725" s="119"/>
      <c r="AW725" s="119" t="s">
        <v>790</v>
      </c>
      <c r="AX725" s="119"/>
      <c r="AY725" s="119"/>
      <c r="AZ725" s="119"/>
      <c r="BA725" s="119"/>
      <c r="BB725" s="119"/>
      <c r="BC725" s="119"/>
      <c r="BD725" s="119"/>
      <c r="BE725" s="119"/>
      <c r="BF725" s="119"/>
      <c r="BG725" s="119"/>
      <c r="BH725" s="119"/>
      <c r="BI725" s="119"/>
      <c r="BJ725" s="119"/>
      <c r="BK725" s="211"/>
      <c r="BL725" s="212"/>
      <c r="BM725" s="212"/>
      <c r="BN725" s="212"/>
      <c r="BO725" s="212"/>
      <c r="BP725" s="119"/>
      <c r="BQ725" s="119"/>
    </row>
    <row r="726" spans="1:69" ht="12" customHeight="1">
      <c r="A726" s="215" t="s">
        <v>931</v>
      </c>
      <c r="B726" s="216">
        <v>368.6</v>
      </c>
      <c r="C726" s="119"/>
      <c r="D726" s="218">
        <v>369.663</v>
      </c>
      <c r="E726" s="219" t="s">
        <v>786</v>
      </c>
      <c r="F726" s="67">
        <f>IF(D726&lt;=374.5,(D726-'[2]Stages'!$C$73)*'[2]Stages'!$H$74+'[2]Stages'!$E$73,IF(D726&lt;=385.3,(D726-'[2]Stages'!$C$74)*'[2]Stages'!$H$75+'[2]Stages'!$E$74,IF(D726&lt;=391.8,(D726-'[2]Stages'!$C$75)*'[2]Stages'!$H$76+'[2]Stages'!$E$75,IF(D726&lt;=397.5,(D726-'[2]Stages'!$C$76)*'[2]Stages'!$H$77+'[2]Stages'!$E$76,IF(D726&lt;=407,(D726-'[2]Stages'!$C$77)*'[2]Stages'!$H$78+'[2]Stages'!$E$77,IF(D726&lt;=411.2,(D726-'[2]Stages'!$C$78)*'[2]Stages'!$H$79+'[2]Stages'!$E$78,IF(D726&lt;=416,(D726-'[2]Stages'!$C$79)*'[2]Stages'!$H$80+'[2]Stages'!$E$79)))))))</f>
        <v>368.0352875816994</v>
      </c>
      <c r="G726" s="119" t="s">
        <v>19</v>
      </c>
      <c r="H726" s="215" t="s">
        <v>794</v>
      </c>
      <c r="I726" s="220" t="s">
        <v>918</v>
      </c>
      <c r="J726" s="119"/>
      <c r="K726" s="119"/>
      <c r="L726" s="119"/>
      <c r="M726" s="216"/>
      <c r="N726" s="119"/>
      <c r="O726" s="119"/>
      <c r="P726" s="119"/>
      <c r="Q726" s="215" t="s">
        <v>238</v>
      </c>
      <c r="R726" s="227" t="s">
        <v>838</v>
      </c>
      <c r="S726" s="119"/>
      <c r="T726" s="119"/>
      <c r="U726" s="119"/>
      <c r="V726" s="119"/>
      <c r="W726" s="105" t="s">
        <v>477</v>
      </c>
      <c r="X726" s="119"/>
      <c r="Y726" s="119"/>
      <c r="Z726" s="119"/>
      <c r="AA726" s="221" t="s">
        <v>788</v>
      </c>
      <c r="AB726" s="18">
        <v>22.4</v>
      </c>
      <c r="AC726" s="228">
        <v>17.6</v>
      </c>
      <c r="AD726" s="223"/>
      <c r="AE726" s="228">
        <v>17.6</v>
      </c>
      <c r="AF726" s="222">
        <v>0.2</v>
      </c>
      <c r="AG726" s="228">
        <v>17.6</v>
      </c>
      <c r="AH726" s="146">
        <f t="shared" si="18"/>
        <v>17.800000000000004</v>
      </c>
      <c r="AI726" s="222">
        <v>31.8</v>
      </c>
      <c r="AJ726" s="223"/>
      <c r="AK726" s="119"/>
      <c r="AL726" s="119"/>
      <c r="AM726" s="119" t="s">
        <v>789</v>
      </c>
      <c r="AN726" s="119" t="s">
        <v>231</v>
      </c>
      <c r="AO726" s="119">
        <v>284</v>
      </c>
      <c r="AP726" s="119"/>
      <c r="AQ726" s="119">
        <v>599</v>
      </c>
      <c r="AR726" s="119">
        <v>609</v>
      </c>
      <c r="AS726" s="119">
        <v>2009</v>
      </c>
      <c r="AT726" s="119"/>
      <c r="AU726" s="119"/>
      <c r="AV726" s="119"/>
      <c r="AW726" s="119" t="s">
        <v>790</v>
      </c>
      <c r="AX726" s="119"/>
      <c r="AY726" s="119"/>
      <c r="AZ726" s="119"/>
      <c r="BA726" s="119"/>
      <c r="BB726" s="119"/>
      <c r="BC726" s="119"/>
      <c r="BD726" s="119"/>
      <c r="BE726" s="119"/>
      <c r="BF726" s="119"/>
      <c r="BG726" s="119"/>
      <c r="BH726" s="119"/>
      <c r="BI726" s="119"/>
      <c r="BJ726" s="119"/>
      <c r="BK726" s="211"/>
      <c r="BL726" s="212"/>
      <c r="BM726" s="212"/>
      <c r="BN726" s="212"/>
      <c r="BO726" s="212"/>
      <c r="BP726" s="119"/>
      <c r="BQ726" s="119"/>
    </row>
    <row r="727" spans="1:69" ht="12" customHeight="1">
      <c r="A727" s="215" t="s">
        <v>932</v>
      </c>
      <c r="B727" s="216">
        <v>368.76</v>
      </c>
      <c r="C727" s="119"/>
      <c r="D727" s="218">
        <v>369.82</v>
      </c>
      <c r="E727" s="219" t="s">
        <v>786</v>
      </c>
      <c r="F727" s="67">
        <f>IF(D727&lt;=374.5,(D727-'[2]Stages'!$C$73)*'[2]Stages'!$H$74+'[2]Stages'!$E$73,IF(D727&lt;=385.3,(D727-'[2]Stages'!$C$74)*'[2]Stages'!$H$75+'[2]Stages'!$E$74,IF(D727&lt;=391.8,(D727-'[2]Stages'!$C$75)*'[2]Stages'!$H$76+'[2]Stages'!$E$75,IF(D727&lt;=397.5,(D727-'[2]Stages'!$C$76)*'[2]Stages'!$H$77+'[2]Stages'!$E$76,IF(D727&lt;=407,(D727-'[2]Stages'!$C$77)*'[2]Stages'!$H$78+'[2]Stages'!$E$77,IF(D727&lt;=411.2,(D727-'[2]Stages'!$C$78)*'[2]Stages'!$H$79+'[2]Stages'!$E$78,IF(D727&lt;=416,(D727-'[2]Stages'!$C$79)*'[2]Stages'!$H$80+'[2]Stages'!$E$79)))))))</f>
        <v>368.17176470588237</v>
      </c>
      <c r="G727" s="119" t="s">
        <v>19</v>
      </c>
      <c r="H727" s="215" t="s">
        <v>794</v>
      </c>
      <c r="I727" s="215" t="s">
        <v>933</v>
      </c>
      <c r="J727" s="119"/>
      <c r="K727" s="119"/>
      <c r="L727" s="119"/>
      <c r="M727" s="216"/>
      <c r="N727" s="119"/>
      <c r="O727" s="119"/>
      <c r="P727" s="119"/>
      <c r="Q727" s="215" t="s">
        <v>238</v>
      </c>
      <c r="R727" s="215" t="s">
        <v>796</v>
      </c>
      <c r="S727" s="119"/>
      <c r="T727" s="119"/>
      <c r="U727" s="119"/>
      <c r="V727" s="119"/>
      <c r="W727" s="105" t="s">
        <v>477</v>
      </c>
      <c r="X727" s="119"/>
      <c r="Y727" s="119"/>
      <c r="Z727" s="119"/>
      <c r="AA727" s="221" t="s">
        <v>788</v>
      </c>
      <c r="AB727" s="18">
        <v>22.4</v>
      </c>
      <c r="AC727" s="222">
        <v>17.86</v>
      </c>
      <c r="AD727" s="223"/>
      <c r="AE727" s="222">
        <v>17.86</v>
      </c>
      <c r="AF727" s="222">
        <v>0.61</v>
      </c>
      <c r="AG727" s="222">
        <v>17.86</v>
      </c>
      <c r="AH727" s="146">
        <f aca="true" t="shared" si="19" ref="AH727:AH790">AG727+(22.6-AB727)</f>
        <v>18.060000000000002</v>
      </c>
      <c r="AI727" s="222">
        <v>30.7</v>
      </c>
      <c r="AJ727" s="223"/>
      <c r="AK727" s="119"/>
      <c r="AL727" s="119"/>
      <c r="AM727" s="119" t="s">
        <v>789</v>
      </c>
      <c r="AN727" s="119" t="s">
        <v>231</v>
      </c>
      <c r="AO727" s="119">
        <v>284</v>
      </c>
      <c r="AP727" s="119"/>
      <c r="AQ727" s="119">
        <v>599</v>
      </c>
      <c r="AR727" s="119">
        <v>609</v>
      </c>
      <c r="AS727" s="119">
        <v>2009</v>
      </c>
      <c r="AT727" s="119"/>
      <c r="AU727" s="119"/>
      <c r="AV727" s="119"/>
      <c r="AW727" s="119" t="s">
        <v>790</v>
      </c>
      <c r="AX727" s="119"/>
      <c r="AY727" s="119"/>
      <c r="AZ727" s="119"/>
      <c r="BA727" s="119"/>
      <c r="BB727" s="119"/>
      <c r="BC727" s="119"/>
      <c r="BD727" s="119"/>
      <c r="BE727" s="119"/>
      <c r="BF727" s="119"/>
      <c r="BG727" s="119"/>
      <c r="BH727" s="119"/>
      <c r="BI727" s="119"/>
      <c r="BJ727" s="119"/>
      <c r="BK727" s="211"/>
      <c r="BL727" s="212"/>
      <c r="BM727" s="212"/>
      <c r="BN727" s="212"/>
      <c r="BO727" s="212"/>
      <c r="BP727" s="119"/>
      <c r="BQ727" s="119"/>
    </row>
    <row r="728" spans="1:69" ht="12" customHeight="1">
      <c r="A728" s="215" t="s">
        <v>934</v>
      </c>
      <c r="B728" s="217">
        <v>368.83</v>
      </c>
      <c r="C728" s="119"/>
      <c r="D728" s="224">
        <v>369.89</v>
      </c>
      <c r="E728" s="219" t="s">
        <v>786</v>
      </c>
      <c r="F728" s="67">
        <f>IF(D728&lt;=374.5,(D728-'[2]Stages'!$C$73)*'[2]Stages'!$H$74+'[2]Stages'!$E$73,IF(D728&lt;=385.3,(D728-'[2]Stages'!$C$74)*'[2]Stages'!$H$75+'[2]Stages'!$E$74,IF(D728&lt;=391.8,(D728-'[2]Stages'!$C$75)*'[2]Stages'!$H$76+'[2]Stages'!$E$75,IF(D728&lt;=397.5,(D728-'[2]Stages'!$C$76)*'[2]Stages'!$H$77+'[2]Stages'!$E$76,IF(D728&lt;=407,(D728-'[2]Stages'!$C$77)*'[2]Stages'!$H$78+'[2]Stages'!$E$77,IF(D728&lt;=411.2,(D728-'[2]Stages'!$C$78)*'[2]Stages'!$H$79+'[2]Stages'!$E$78,IF(D728&lt;=416,(D728-'[2]Stages'!$C$79)*'[2]Stages'!$H$80+'[2]Stages'!$E$79)))))))</f>
        <v>368.23261437908496</v>
      </c>
      <c r="G728" s="119" t="s">
        <v>19</v>
      </c>
      <c r="H728" s="215" t="s">
        <v>794</v>
      </c>
      <c r="I728" s="215" t="s">
        <v>935</v>
      </c>
      <c r="J728" s="119"/>
      <c r="K728" s="119"/>
      <c r="L728" s="119"/>
      <c r="M728" s="217"/>
      <c r="N728" s="119"/>
      <c r="O728" s="119"/>
      <c r="P728" s="119"/>
      <c r="Q728" s="215" t="s">
        <v>207</v>
      </c>
      <c r="R728" s="215" t="s">
        <v>774</v>
      </c>
      <c r="S728" s="119"/>
      <c r="T728" s="119"/>
      <c r="U728" s="119"/>
      <c r="V728" s="119"/>
      <c r="W728" s="105" t="s">
        <v>477</v>
      </c>
      <c r="X728" s="119"/>
      <c r="Y728" s="119"/>
      <c r="Z728" s="119"/>
      <c r="AA728" s="221" t="s">
        <v>788</v>
      </c>
      <c r="AB728" s="18">
        <v>22.4</v>
      </c>
      <c r="AC728" s="225">
        <v>17.14</v>
      </c>
      <c r="AD728" s="223"/>
      <c r="AE728" s="225">
        <v>17.14</v>
      </c>
      <c r="AF728" s="225">
        <v>0.22</v>
      </c>
      <c r="AG728" s="225">
        <v>17.14</v>
      </c>
      <c r="AH728" s="146">
        <f t="shared" si="19"/>
        <v>17.340000000000003</v>
      </c>
      <c r="AI728" s="225">
        <v>33.8</v>
      </c>
      <c r="AJ728" s="223"/>
      <c r="AK728" s="119"/>
      <c r="AL728" s="119"/>
      <c r="AM728" s="119" t="s">
        <v>789</v>
      </c>
      <c r="AN728" s="119" t="s">
        <v>231</v>
      </c>
      <c r="AO728" s="119">
        <v>284</v>
      </c>
      <c r="AP728" s="119"/>
      <c r="AQ728" s="119">
        <v>599</v>
      </c>
      <c r="AR728" s="119">
        <v>609</v>
      </c>
      <c r="AS728" s="119">
        <v>2009</v>
      </c>
      <c r="AT728" s="119"/>
      <c r="AU728" s="119"/>
      <c r="AV728" s="119"/>
      <c r="AW728" s="119" t="s">
        <v>790</v>
      </c>
      <c r="AX728" s="119"/>
      <c r="AY728" s="119"/>
      <c r="AZ728" s="119"/>
      <c r="BA728" s="119"/>
      <c r="BB728" s="119"/>
      <c r="BC728" s="119"/>
      <c r="BD728" s="119"/>
      <c r="BE728" s="119"/>
      <c r="BF728" s="119"/>
      <c r="BG728" s="119"/>
      <c r="BH728" s="119"/>
      <c r="BI728" s="119"/>
      <c r="BJ728" s="119"/>
      <c r="BK728" s="211"/>
      <c r="BL728" s="212"/>
      <c r="BM728" s="212"/>
      <c r="BN728" s="212"/>
      <c r="BO728" s="212"/>
      <c r="BP728" s="119"/>
      <c r="BQ728" s="119"/>
    </row>
    <row r="729" spans="1:69" ht="12" customHeight="1">
      <c r="A729" s="215" t="s">
        <v>936</v>
      </c>
      <c r="B729" s="216">
        <v>369.09</v>
      </c>
      <c r="C729" s="119"/>
      <c r="D729" s="218">
        <v>370.15</v>
      </c>
      <c r="E729" s="219" t="s">
        <v>786</v>
      </c>
      <c r="F729" s="67">
        <f>IF(D729&lt;=374.5,(D729-'[2]Stages'!$C$73)*'[2]Stages'!$H$74+'[2]Stages'!$E$73,IF(D729&lt;=385.3,(D729-'[2]Stages'!$C$74)*'[2]Stages'!$H$75+'[2]Stages'!$E$74,IF(D729&lt;=391.8,(D729-'[2]Stages'!$C$75)*'[2]Stages'!$H$76+'[2]Stages'!$E$75,IF(D729&lt;=397.5,(D729-'[2]Stages'!$C$76)*'[2]Stages'!$H$77+'[2]Stages'!$E$76,IF(D729&lt;=407,(D729-'[2]Stages'!$C$77)*'[2]Stages'!$H$78+'[2]Stages'!$E$77,IF(D729&lt;=411.2,(D729-'[2]Stages'!$C$78)*'[2]Stages'!$H$79+'[2]Stages'!$E$78,IF(D729&lt;=416,(D729-'[2]Stages'!$C$79)*'[2]Stages'!$H$80+'[2]Stages'!$E$79)))))))</f>
        <v>368.4586274509804</v>
      </c>
      <c r="G729" s="119" t="s">
        <v>19</v>
      </c>
      <c r="H729" s="215" t="s">
        <v>794</v>
      </c>
      <c r="I729" s="215" t="s">
        <v>933</v>
      </c>
      <c r="J729" s="119"/>
      <c r="K729" s="119"/>
      <c r="L729" s="119"/>
      <c r="M729" s="216"/>
      <c r="N729" s="119"/>
      <c r="O729" s="119"/>
      <c r="P729" s="119"/>
      <c r="Q729" s="215" t="s">
        <v>238</v>
      </c>
      <c r="R729" s="215" t="s">
        <v>796</v>
      </c>
      <c r="S729" s="119"/>
      <c r="T729" s="119"/>
      <c r="U729" s="119"/>
      <c r="V729" s="119"/>
      <c r="W729" s="105" t="s">
        <v>477</v>
      </c>
      <c r="X729" s="119"/>
      <c r="Y729" s="119"/>
      <c r="Z729" s="119"/>
      <c r="AA729" s="221" t="s">
        <v>788</v>
      </c>
      <c r="AB729" s="18">
        <v>22.4</v>
      </c>
      <c r="AC729" s="222">
        <v>17.89</v>
      </c>
      <c r="AD729" s="223"/>
      <c r="AE729" s="222">
        <v>17.89</v>
      </c>
      <c r="AF729" s="222">
        <v>0.44</v>
      </c>
      <c r="AG729" s="222">
        <v>17.89</v>
      </c>
      <c r="AH729" s="146">
        <f t="shared" si="19"/>
        <v>18.090000000000003</v>
      </c>
      <c r="AI729" s="222">
        <v>30.6</v>
      </c>
      <c r="AJ729" s="223"/>
      <c r="AK729" s="119"/>
      <c r="AL729" s="119"/>
      <c r="AM729" s="119" t="s">
        <v>789</v>
      </c>
      <c r="AN729" s="119" t="s">
        <v>231</v>
      </c>
      <c r="AO729" s="119">
        <v>284</v>
      </c>
      <c r="AP729" s="119"/>
      <c r="AQ729" s="119">
        <v>599</v>
      </c>
      <c r="AR729" s="119">
        <v>609</v>
      </c>
      <c r="AS729" s="119">
        <v>2009</v>
      </c>
      <c r="AT729" s="119"/>
      <c r="AU729" s="119"/>
      <c r="AV729" s="119"/>
      <c r="AW729" s="119" t="s">
        <v>790</v>
      </c>
      <c r="AX729" s="119"/>
      <c r="AY729" s="119"/>
      <c r="AZ729" s="119"/>
      <c r="BA729" s="119"/>
      <c r="BB729" s="119"/>
      <c r="BC729" s="119"/>
      <c r="BD729" s="119"/>
      <c r="BE729" s="119"/>
      <c r="BF729" s="119"/>
      <c r="BG729" s="119"/>
      <c r="BH729" s="119"/>
      <c r="BI729" s="119"/>
      <c r="BJ729" s="119"/>
      <c r="BK729" s="211"/>
      <c r="BL729" s="212"/>
      <c r="BM729" s="212"/>
      <c r="BN729" s="212"/>
      <c r="BO729" s="212"/>
      <c r="BP729" s="119"/>
      <c r="BQ729" s="119"/>
    </row>
    <row r="730" spans="1:69" ht="12" customHeight="1">
      <c r="A730" s="215" t="s">
        <v>937</v>
      </c>
      <c r="B730" s="216">
        <v>369.454</v>
      </c>
      <c r="C730" s="119"/>
      <c r="D730" s="218">
        <v>370.507</v>
      </c>
      <c r="E730" s="219" t="s">
        <v>786</v>
      </c>
      <c r="F730" s="67">
        <f>IF(D730&lt;=374.5,(D730-'[2]Stages'!$C$73)*'[2]Stages'!$H$74+'[2]Stages'!$E$73,IF(D730&lt;=385.3,(D730-'[2]Stages'!$C$74)*'[2]Stages'!$H$75+'[2]Stages'!$E$74,IF(D730&lt;=391.8,(D730-'[2]Stages'!$C$75)*'[2]Stages'!$H$76+'[2]Stages'!$E$75,IF(D730&lt;=397.5,(D730-'[2]Stages'!$C$76)*'[2]Stages'!$H$77+'[2]Stages'!$E$76,IF(D730&lt;=407,(D730-'[2]Stages'!$C$77)*'[2]Stages'!$H$78+'[2]Stages'!$E$77,IF(D730&lt;=411.2,(D730-'[2]Stages'!$C$78)*'[2]Stages'!$H$79+'[2]Stages'!$E$78,IF(D730&lt;=416,(D730-'[2]Stages'!$C$79)*'[2]Stages'!$H$80+'[2]Stages'!$E$79)))))))</f>
        <v>368.7689607843137</v>
      </c>
      <c r="G730" s="119" t="s">
        <v>19</v>
      </c>
      <c r="H730" s="215" t="s">
        <v>794</v>
      </c>
      <c r="I730" s="215" t="s">
        <v>938</v>
      </c>
      <c r="J730" s="119"/>
      <c r="K730" s="119"/>
      <c r="L730" s="119"/>
      <c r="M730" s="216"/>
      <c r="N730" s="119"/>
      <c r="O730" s="119"/>
      <c r="P730" s="119"/>
      <c r="Q730" s="215" t="s">
        <v>238</v>
      </c>
      <c r="R730" s="227" t="s">
        <v>838</v>
      </c>
      <c r="S730" s="119"/>
      <c r="T730" s="119"/>
      <c r="U730" s="119"/>
      <c r="V730" s="119"/>
      <c r="W730" s="105" t="s">
        <v>477</v>
      </c>
      <c r="X730" s="119"/>
      <c r="Y730" s="119"/>
      <c r="Z730" s="119"/>
      <c r="AA730" s="221" t="s">
        <v>788</v>
      </c>
      <c r="AB730" s="18">
        <v>22.4</v>
      </c>
      <c r="AC730" s="228">
        <v>17.8</v>
      </c>
      <c r="AD730" s="223"/>
      <c r="AE730" s="228">
        <v>17.8</v>
      </c>
      <c r="AF730" s="222">
        <v>0.2</v>
      </c>
      <c r="AG730" s="228">
        <v>17.8</v>
      </c>
      <c r="AH730" s="146">
        <f t="shared" si="19"/>
        <v>18.000000000000004</v>
      </c>
      <c r="AI730" s="222">
        <v>31</v>
      </c>
      <c r="AJ730" s="223"/>
      <c r="AK730" s="119"/>
      <c r="AL730" s="119"/>
      <c r="AM730" s="119" t="s">
        <v>789</v>
      </c>
      <c r="AN730" s="119" t="s">
        <v>231</v>
      </c>
      <c r="AO730" s="119">
        <v>284</v>
      </c>
      <c r="AP730" s="119"/>
      <c r="AQ730" s="119">
        <v>599</v>
      </c>
      <c r="AR730" s="119">
        <v>609</v>
      </c>
      <c r="AS730" s="119">
        <v>2009</v>
      </c>
      <c r="AT730" s="119"/>
      <c r="AU730" s="119"/>
      <c r="AV730" s="119"/>
      <c r="AW730" s="119" t="s">
        <v>790</v>
      </c>
      <c r="AX730" s="119"/>
      <c r="AY730" s="119"/>
      <c r="AZ730" s="119"/>
      <c r="BA730" s="119"/>
      <c r="BB730" s="119"/>
      <c r="BC730" s="119"/>
      <c r="BD730" s="119"/>
      <c r="BE730" s="119"/>
      <c r="BF730" s="119"/>
      <c r="BG730" s="119"/>
      <c r="BH730" s="119"/>
      <c r="BI730" s="119"/>
      <c r="BJ730" s="119"/>
      <c r="BK730" s="211"/>
      <c r="BL730" s="212"/>
      <c r="BM730" s="212"/>
      <c r="BN730" s="212"/>
      <c r="BO730" s="212"/>
      <c r="BP730" s="119"/>
      <c r="BQ730" s="119"/>
    </row>
    <row r="731" spans="1:69" ht="12" customHeight="1">
      <c r="A731" s="215" t="s">
        <v>939</v>
      </c>
      <c r="B731" s="216">
        <v>369.47</v>
      </c>
      <c r="C731" s="119"/>
      <c r="D731" s="218">
        <v>370.52</v>
      </c>
      <c r="E731" s="219" t="s">
        <v>786</v>
      </c>
      <c r="F731" s="67">
        <f>IF(D731&lt;=374.5,(D731-'[2]Stages'!$C$73)*'[2]Stages'!$H$74+'[2]Stages'!$E$73,IF(D731&lt;=385.3,(D731-'[2]Stages'!$C$74)*'[2]Stages'!$H$75+'[2]Stages'!$E$74,IF(D731&lt;=391.8,(D731-'[2]Stages'!$C$75)*'[2]Stages'!$H$76+'[2]Stages'!$E$75,IF(D731&lt;=397.5,(D731-'[2]Stages'!$C$76)*'[2]Stages'!$H$77+'[2]Stages'!$E$76,IF(D731&lt;=407,(D731-'[2]Stages'!$C$77)*'[2]Stages'!$H$78+'[2]Stages'!$E$77,IF(D731&lt;=411.2,(D731-'[2]Stages'!$C$78)*'[2]Stages'!$H$79+'[2]Stages'!$E$78,IF(D731&lt;=416,(D731-'[2]Stages'!$C$79)*'[2]Stages'!$H$80+'[2]Stages'!$E$79)))))))</f>
        <v>368.7802614379085</v>
      </c>
      <c r="G731" s="119" t="s">
        <v>19</v>
      </c>
      <c r="H731" s="215" t="s">
        <v>794</v>
      </c>
      <c r="I731" s="215" t="s">
        <v>938</v>
      </c>
      <c r="J731" s="119"/>
      <c r="K731" s="119"/>
      <c r="L731" s="119"/>
      <c r="M731" s="216"/>
      <c r="N731" s="119"/>
      <c r="O731" s="119"/>
      <c r="P731" s="119"/>
      <c r="Q731" s="215" t="s">
        <v>238</v>
      </c>
      <c r="R731" s="215" t="s">
        <v>796</v>
      </c>
      <c r="S731" s="119"/>
      <c r="T731" s="119"/>
      <c r="U731" s="119"/>
      <c r="V731" s="119"/>
      <c r="W731" s="105" t="s">
        <v>477</v>
      </c>
      <c r="X731" s="119"/>
      <c r="Y731" s="119"/>
      <c r="Z731" s="119"/>
      <c r="AA731" s="226">
        <v>9</v>
      </c>
      <c r="AB731" s="18">
        <v>22.4</v>
      </c>
      <c r="AC731" s="222">
        <v>17.76</v>
      </c>
      <c r="AD731" s="223"/>
      <c r="AE731" s="222">
        <v>17.76</v>
      </c>
      <c r="AF731" s="222">
        <v>0.62</v>
      </c>
      <c r="AG731" s="222">
        <v>17.76</v>
      </c>
      <c r="AH731" s="146">
        <f t="shared" si="19"/>
        <v>17.960000000000004</v>
      </c>
      <c r="AI731" s="222">
        <v>31.1</v>
      </c>
      <c r="AJ731" s="223"/>
      <c r="AK731" s="119"/>
      <c r="AL731" s="119"/>
      <c r="AM731" s="119" t="s">
        <v>789</v>
      </c>
      <c r="AN731" s="119" t="s">
        <v>231</v>
      </c>
      <c r="AO731" s="119">
        <v>284</v>
      </c>
      <c r="AP731" s="119"/>
      <c r="AQ731" s="119">
        <v>599</v>
      </c>
      <c r="AR731" s="119">
        <v>609</v>
      </c>
      <c r="AS731" s="119">
        <v>2009</v>
      </c>
      <c r="AT731" s="119"/>
      <c r="AU731" s="119"/>
      <c r="AV731" s="119"/>
      <c r="AW731" s="119" t="s">
        <v>790</v>
      </c>
      <c r="AX731" s="119"/>
      <c r="AY731" s="119"/>
      <c r="AZ731" s="119"/>
      <c r="BA731" s="119"/>
      <c r="BB731" s="119"/>
      <c r="BC731" s="119"/>
      <c r="BD731" s="119"/>
      <c r="BE731" s="119"/>
      <c r="BF731" s="119"/>
      <c r="BG731" s="119"/>
      <c r="BH731" s="119"/>
      <c r="BI731" s="119"/>
      <c r="BJ731" s="119"/>
      <c r="BK731" s="211"/>
      <c r="BL731" s="212"/>
      <c r="BM731" s="212"/>
      <c r="BN731" s="212"/>
      <c r="BO731" s="212"/>
      <c r="BP731" s="119"/>
      <c r="BQ731" s="119"/>
    </row>
    <row r="732" spans="1:69" ht="12" customHeight="1">
      <c r="A732" s="215" t="s">
        <v>940</v>
      </c>
      <c r="B732" s="217">
        <v>369.56</v>
      </c>
      <c r="C732" s="119"/>
      <c r="D732" s="224">
        <v>370.61</v>
      </c>
      <c r="E732" s="219" t="s">
        <v>786</v>
      </c>
      <c r="F732" s="67">
        <f>IF(D732&lt;=374.5,(D732-'[2]Stages'!$C$73)*'[2]Stages'!$H$74+'[2]Stages'!$E$73,IF(D732&lt;=385.3,(D732-'[2]Stages'!$C$74)*'[2]Stages'!$H$75+'[2]Stages'!$E$74,IF(D732&lt;=391.8,(D732-'[2]Stages'!$C$75)*'[2]Stages'!$H$76+'[2]Stages'!$E$75,IF(D732&lt;=397.5,(D732-'[2]Stages'!$C$76)*'[2]Stages'!$H$77+'[2]Stages'!$E$76,IF(D732&lt;=407,(D732-'[2]Stages'!$C$77)*'[2]Stages'!$H$78+'[2]Stages'!$E$77,IF(D732&lt;=411.2,(D732-'[2]Stages'!$C$78)*'[2]Stages'!$H$79+'[2]Stages'!$E$78,IF(D732&lt;=416,(D732-'[2]Stages'!$C$79)*'[2]Stages'!$H$80+'[2]Stages'!$E$79)))))))</f>
        <v>368.85849673202614</v>
      </c>
      <c r="G732" s="119" t="s">
        <v>19</v>
      </c>
      <c r="H732" s="215" t="s">
        <v>794</v>
      </c>
      <c r="I732" s="215" t="s">
        <v>935</v>
      </c>
      <c r="J732" s="119"/>
      <c r="K732" s="119"/>
      <c r="L732" s="119"/>
      <c r="M732" s="217"/>
      <c r="N732" s="119"/>
      <c r="O732" s="119"/>
      <c r="P732" s="119"/>
      <c r="Q732" s="215" t="s">
        <v>207</v>
      </c>
      <c r="R732" s="215" t="s">
        <v>774</v>
      </c>
      <c r="S732" s="119"/>
      <c r="T732" s="119"/>
      <c r="U732" s="119"/>
      <c r="V732" s="119"/>
      <c r="W732" s="105" t="s">
        <v>477</v>
      </c>
      <c r="X732" s="119"/>
      <c r="Y732" s="119"/>
      <c r="Z732" s="119"/>
      <c r="AA732" s="221" t="s">
        <v>788</v>
      </c>
      <c r="AB732" s="18">
        <v>22.4</v>
      </c>
      <c r="AC732" s="225">
        <v>18</v>
      </c>
      <c r="AD732" s="223"/>
      <c r="AE732" s="225">
        <v>18</v>
      </c>
      <c r="AF732" s="225">
        <v>0.15</v>
      </c>
      <c r="AG732" s="225">
        <v>18</v>
      </c>
      <c r="AH732" s="146">
        <f t="shared" si="19"/>
        <v>18.200000000000003</v>
      </c>
      <c r="AI732" s="225">
        <v>30.1</v>
      </c>
      <c r="AJ732" s="223"/>
      <c r="AK732" s="119"/>
      <c r="AL732" s="119"/>
      <c r="AM732" s="119" t="s">
        <v>789</v>
      </c>
      <c r="AN732" s="119" t="s">
        <v>231</v>
      </c>
      <c r="AO732" s="119">
        <v>284</v>
      </c>
      <c r="AP732" s="119"/>
      <c r="AQ732" s="119">
        <v>599</v>
      </c>
      <c r="AR732" s="119">
        <v>609</v>
      </c>
      <c r="AS732" s="119">
        <v>2009</v>
      </c>
      <c r="AT732" s="119"/>
      <c r="AU732" s="119"/>
      <c r="AV732" s="119"/>
      <c r="AW732" s="119" t="s">
        <v>790</v>
      </c>
      <c r="AX732" s="119"/>
      <c r="AY732" s="119"/>
      <c r="AZ732" s="119"/>
      <c r="BA732" s="119"/>
      <c r="BB732" s="119"/>
      <c r="BC732" s="119"/>
      <c r="BD732" s="119"/>
      <c r="BE732" s="119"/>
      <c r="BF732" s="119"/>
      <c r="BG732" s="119"/>
      <c r="BH732" s="119"/>
      <c r="BI732" s="119"/>
      <c r="BJ732" s="119"/>
      <c r="BK732" s="211"/>
      <c r="BL732" s="212"/>
      <c r="BM732" s="212"/>
      <c r="BN732" s="212"/>
      <c r="BO732" s="212"/>
      <c r="BP732" s="119"/>
      <c r="BQ732" s="119"/>
    </row>
    <row r="733" spans="1:69" ht="12" customHeight="1">
      <c r="A733" s="215" t="s">
        <v>941</v>
      </c>
      <c r="B733" s="217">
        <v>369.76</v>
      </c>
      <c r="C733" s="119"/>
      <c r="D733" s="224">
        <v>370.81</v>
      </c>
      <c r="E733" s="219" t="s">
        <v>786</v>
      </c>
      <c r="F733" s="67">
        <f>IF(D733&lt;=374.5,(D733-'[2]Stages'!$C$73)*'[2]Stages'!$H$74+'[2]Stages'!$E$73,IF(D733&lt;=385.3,(D733-'[2]Stages'!$C$74)*'[2]Stages'!$H$75+'[2]Stages'!$E$74,IF(D733&lt;=391.8,(D733-'[2]Stages'!$C$75)*'[2]Stages'!$H$76+'[2]Stages'!$E$75,IF(D733&lt;=397.5,(D733-'[2]Stages'!$C$76)*'[2]Stages'!$H$77+'[2]Stages'!$E$76,IF(D733&lt;=407,(D733-'[2]Stages'!$C$77)*'[2]Stages'!$H$78+'[2]Stages'!$E$77,IF(D733&lt;=411.2,(D733-'[2]Stages'!$C$78)*'[2]Stages'!$H$79+'[2]Stages'!$E$78,IF(D733&lt;=416,(D733-'[2]Stages'!$C$79)*'[2]Stages'!$H$80+'[2]Stages'!$E$79)))))))</f>
        <v>369.0323529411765</v>
      </c>
      <c r="G733" s="119" t="s">
        <v>19</v>
      </c>
      <c r="H733" s="215" t="s">
        <v>794</v>
      </c>
      <c r="I733" s="215" t="s">
        <v>935</v>
      </c>
      <c r="J733" s="119"/>
      <c r="K733" s="119"/>
      <c r="L733" s="119"/>
      <c r="M733" s="217"/>
      <c r="N733" s="119"/>
      <c r="O733" s="119"/>
      <c r="P733" s="119"/>
      <c r="Q733" s="215" t="s">
        <v>207</v>
      </c>
      <c r="R733" s="215" t="s">
        <v>774</v>
      </c>
      <c r="S733" s="119"/>
      <c r="T733" s="119"/>
      <c r="U733" s="119"/>
      <c r="V733" s="119"/>
      <c r="W733" s="105" t="s">
        <v>477</v>
      </c>
      <c r="X733" s="119"/>
      <c r="Y733" s="119"/>
      <c r="Z733" s="119"/>
      <c r="AA733" s="221" t="s">
        <v>788</v>
      </c>
      <c r="AB733" s="18">
        <v>22.4</v>
      </c>
      <c r="AC733" s="225">
        <v>17</v>
      </c>
      <c r="AD733" s="223"/>
      <c r="AE733" s="225">
        <v>17</v>
      </c>
      <c r="AF733" s="225">
        <v>0.74</v>
      </c>
      <c r="AG733" s="225">
        <v>17</v>
      </c>
      <c r="AH733" s="146">
        <f t="shared" si="19"/>
        <v>17.200000000000003</v>
      </c>
      <c r="AI733" s="225">
        <v>34.5</v>
      </c>
      <c r="AJ733" s="223"/>
      <c r="AK733" s="119"/>
      <c r="AL733" s="119"/>
      <c r="AM733" s="119" t="s">
        <v>789</v>
      </c>
      <c r="AN733" s="119" t="s">
        <v>231</v>
      </c>
      <c r="AO733" s="119">
        <v>284</v>
      </c>
      <c r="AP733" s="119"/>
      <c r="AQ733" s="119">
        <v>599</v>
      </c>
      <c r="AR733" s="119">
        <v>609</v>
      </c>
      <c r="AS733" s="119">
        <v>2009</v>
      </c>
      <c r="AT733" s="119"/>
      <c r="AU733" s="119"/>
      <c r="AV733" s="119"/>
      <c r="AW733" s="119" t="s">
        <v>790</v>
      </c>
      <c r="AX733" s="119"/>
      <c r="AY733" s="119"/>
      <c r="AZ733" s="119"/>
      <c r="BA733" s="119"/>
      <c r="BB733" s="119"/>
      <c r="BC733" s="119"/>
      <c r="BD733" s="119"/>
      <c r="BE733" s="119"/>
      <c r="BF733" s="119"/>
      <c r="BG733" s="119"/>
      <c r="BH733" s="119"/>
      <c r="BI733" s="119"/>
      <c r="BJ733" s="119"/>
      <c r="BK733" s="211"/>
      <c r="BL733" s="212"/>
      <c r="BM733" s="212"/>
      <c r="BN733" s="212"/>
      <c r="BO733" s="212"/>
      <c r="BP733" s="119"/>
      <c r="BQ733" s="119"/>
    </row>
    <row r="734" spans="1:69" ht="12" customHeight="1">
      <c r="A734" s="215" t="s">
        <v>942</v>
      </c>
      <c r="B734" s="216">
        <v>369.84</v>
      </c>
      <c r="C734" s="119"/>
      <c r="D734" s="218">
        <v>370.888</v>
      </c>
      <c r="E734" s="219" t="s">
        <v>786</v>
      </c>
      <c r="F734" s="67">
        <f>IF(D734&lt;=374.5,(D734-'[2]Stages'!$C$73)*'[2]Stages'!$H$74+'[2]Stages'!$E$73,IF(D734&lt;=385.3,(D734-'[2]Stages'!$C$74)*'[2]Stages'!$H$75+'[2]Stages'!$E$74,IF(D734&lt;=391.8,(D734-'[2]Stages'!$C$75)*'[2]Stages'!$H$76+'[2]Stages'!$E$75,IF(D734&lt;=397.5,(D734-'[2]Stages'!$C$76)*'[2]Stages'!$H$77+'[2]Stages'!$E$76,IF(D734&lt;=407,(D734-'[2]Stages'!$C$77)*'[2]Stages'!$H$78+'[2]Stages'!$E$77,IF(D734&lt;=411.2,(D734-'[2]Stages'!$C$78)*'[2]Stages'!$H$79+'[2]Stages'!$E$78,IF(D734&lt;=416,(D734-'[2]Stages'!$C$79)*'[2]Stages'!$H$80+'[2]Stages'!$E$79)))))))</f>
        <v>369.1001568627451</v>
      </c>
      <c r="G734" s="119" t="s">
        <v>19</v>
      </c>
      <c r="H734" s="215" t="s">
        <v>794</v>
      </c>
      <c r="I734" s="215" t="s">
        <v>938</v>
      </c>
      <c r="J734" s="119"/>
      <c r="K734" s="119"/>
      <c r="L734" s="119"/>
      <c r="M734" s="216"/>
      <c r="N734" s="119"/>
      <c r="O734" s="119"/>
      <c r="P734" s="119"/>
      <c r="Q734" s="215" t="s">
        <v>238</v>
      </c>
      <c r="R734" s="227" t="s">
        <v>838</v>
      </c>
      <c r="S734" s="119"/>
      <c r="T734" s="119"/>
      <c r="U734" s="119"/>
      <c r="V734" s="119"/>
      <c r="W734" s="105" t="s">
        <v>477</v>
      </c>
      <c r="X734" s="119"/>
      <c r="Y734" s="119"/>
      <c r="Z734" s="119"/>
      <c r="AA734" s="221" t="s">
        <v>788</v>
      </c>
      <c r="AB734" s="18">
        <v>22.4</v>
      </c>
      <c r="AC734" s="228">
        <v>17.6</v>
      </c>
      <c r="AD734" s="223"/>
      <c r="AE734" s="228">
        <v>17.6</v>
      </c>
      <c r="AF734" s="222">
        <v>0.2</v>
      </c>
      <c r="AG734" s="228">
        <v>17.6</v>
      </c>
      <c r="AH734" s="146">
        <f t="shared" si="19"/>
        <v>17.800000000000004</v>
      </c>
      <c r="AI734" s="222">
        <v>31.8</v>
      </c>
      <c r="AJ734" s="223"/>
      <c r="AK734" s="119"/>
      <c r="AL734" s="119"/>
      <c r="AM734" s="119" t="s">
        <v>789</v>
      </c>
      <c r="AN734" s="119" t="s">
        <v>231</v>
      </c>
      <c r="AO734" s="119">
        <v>284</v>
      </c>
      <c r="AP734" s="119"/>
      <c r="AQ734" s="119">
        <v>599</v>
      </c>
      <c r="AR734" s="119">
        <v>609</v>
      </c>
      <c r="AS734" s="119">
        <v>2009</v>
      </c>
      <c r="AT734" s="119"/>
      <c r="AU734" s="119"/>
      <c r="AV734" s="119"/>
      <c r="AW734" s="119" t="s">
        <v>790</v>
      </c>
      <c r="AX734" s="119"/>
      <c r="AY734" s="119"/>
      <c r="AZ734" s="119"/>
      <c r="BA734" s="119"/>
      <c r="BB734" s="119"/>
      <c r="BC734" s="119"/>
      <c r="BD734" s="119"/>
      <c r="BE734" s="119"/>
      <c r="BF734" s="119"/>
      <c r="BG734" s="119"/>
      <c r="BH734" s="119"/>
      <c r="BI734" s="119"/>
      <c r="BJ734" s="119"/>
      <c r="BK734" s="211"/>
      <c r="BL734" s="212"/>
      <c r="BM734" s="212"/>
      <c r="BN734" s="212"/>
      <c r="BO734" s="212"/>
      <c r="BP734" s="119"/>
      <c r="BQ734" s="119"/>
    </row>
    <row r="735" spans="1:69" ht="12" customHeight="1">
      <c r="A735" s="215" t="s">
        <v>943</v>
      </c>
      <c r="B735" s="217">
        <v>369.91</v>
      </c>
      <c r="C735" s="119"/>
      <c r="D735" s="224">
        <v>370.96</v>
      </c>
      <c r="E735" s="219" t="s">
        <v>786</v>
      </c>
      <c r="F735" s="67">
        <f>IF(D735&lt;=374.5,(D735-'[2]Stages'!$C$73)*'[2]Stages'!$H$74+'[2]Stages'!$E$73,IF(D735&lt;=385.3,(D735-'[2]Stages'!$C$74)*'[2]Stages'!$H$75+'[2]Stages'!$E$74,IF(D735&lt;=391.8,(D735-'[2]Stages'!$C$75)*'[2]Stages'!$H$76+'[2]Stages'!$E$75,IF(D735&lt;=397.5,(D735-'[2]Stages'!$C$76)*'[2]Stages'!$H$77+'[2]Stages'!$E$76,IF(D735&lt;=407,(D735-'[2]Stages'!$C$77)*'[2]Stages'!$H$78+'[2]Stages'!$E$77,IF(D735&lt;=411.2,(D735-'[2]Stages'!$C$78)*'[2]Stages'!$H$79+'[2]Stages'!$E$78,IF(D735&lt;=416,(D735-'[2]Stages'!$C$79)*'[2]Stages'!$H$80+'[2]Stages'!$E$79)))))))</f>
        <v>369.1627450980392</v>
      </c>
      <c r="G735" s="119" t="s">
        <v>19</v>
      </c>
      <c r="H735" s="215" t="s">
        <v>794</v>
      </c>
      <c r="I735" s="215" t="s">
        <v>944</v>
      </c>
      <c r="J735" s="119"/>
      <c r="K735" s="119"/>
      <c r="L735" s="119"/>
      <c r="M735" s="217"/>
      <c r="N735" s="119"/>
      <c r="O735" s="119"/>
      <c r="P735" s="119"/>
      <c r="Q735" s="215" t="s">
        <v>207</v>
      </c>
      <c r="R735" s="215" t="s">
        <v>774</v>
      </c>
      <c r="S735" s="119"/>
      <c r="T735" s="119"/>
      <c r="U735" s="119"/>
      <c r="V735" s="119"/>
      <c r="W735" s="105" t="s">
        <v>477</v>
      </c>
      <c r="X735" s="119"/>
      <c r="Y735" s="119"/>
      <c r="Z735" s="119"/>
      <c r="AA735" s="221" t="s">
        <v>788</v>
      </c>
      <c r="AB735" s="18">
        <v>22.4</v>
      </c>
      <c r="AC735" s="225">
        <v>18.05</v>
      </c>
      <c r="AD735" s="223"/>
      <c r="AE735" s="225">
        <v>18.05</v>
      </c>
      <c r="AF735" s="225">
        <v>0.22</v>
      </c>
      <c r="AG735" s="225">
        <v>18.05</v>
      </c>
      <c r="AH735" s="146">
        <f t="shared" si="19"/>
        <v>18.250000000000004</v>
      </c>
      <c r="AI735" s="225">
        <v>29.9</v>
      </c>
      <c r="AJ735" s="223"/>
      <c r="AK735" s="119"/>
      <c r="AL735" s="119"/>
      <c r="AM735" s="119" t="s">
        <v>789</v>
      </c>
      <c r="AN735" s="119" t="s">
        <v>231</v>
      </c>
      <c r="AO735" s="119">
        <v>284</v>
      </c>
      <c r="AP735" s="119"/>
      <c r="AQ735" s="119">
        <v>599</v>
      </c>
      <c r="AR735" s="119">
        <v>609</v>
      </c>
      <c r="AS735" s="119">
        <v>2009</v>
      </c>
      <c r="AT735" s="119"/>
      <c r="AU735" s="119"/>
      <c r="AV735" s="119"/>
      <c r="AW735" s="119" t="s">
        <v>790</v>
      </c>
      <c r="AX735" s="119"/>
      <c r="AY735" s="119"/>
      <c r="AZ735" s="119"/>
      <c r="BA735" s="119"/>
      <c r="BB735" s="119"/>
      <c r="BC735" s="119"/>
      <c r="BD735" s="119"/>
      <c r="BE735" s="119"/>
      <c r="BF735" s="119"/>
      <c r="BG735" s="119"/>
      <c r="BH735" s="119"/>
      <c r="BI735" s="119"/>
      <c r="BJ735" s="119"/>
      <c r="BK735" s="211"/>
      <c r="BL735" s="212"/>
      <c r="BM735" s="212"/>
      <c r="BN735" s="212"/>
      <c r="BO735" s="212"/>
      <c r="BP735" s="119"/>
      <c r="BQ735" s="119"/>
    </row>
    <row r="736" spans="1:69" ht="12" customHeight="1">
      <c r="A736" s="215" t="s">
        <v>945</v>
      </c>
      <c r="B736" s="216">
        <v>370</v>
      </c>
      <c r="C736" s="119"/>
      <c r="D736" s="218">
        <v>371.05</v>
      </c>
      <c r="E736" s="219" t="s">
        <v>786</v>
      </c>
      <c r="F736" s="67">
        <f>IF(D736&lt;=374.5,(D736-'[2]Stages'!$C$73)*'[2]Stages'!$H$74+'[2]Stages'!$E$73,IF(D736&lt;=385.3,(D736-'[2]Stages'!$C$74)*'[2]Stages'!$H$75+'[2]Stages'!$E$74,IF(D736&lt;=391.8,(D736-'[2]Stages'!$C$75)*'[2]Stages'!$H$76+'[2]Stages'!$E$75,IF(D736&lt;=397.5,(D736-'[2]Stages'!$C$76)*'[2]Stages'!$H$77+'[2]Stages'!$E$76,IF(D736&lt;=407,(D736-'[2]Stages'!$C$77)*'[2]Stages'!$H$78+'[2]Stages'!$E$77,IF(D736&lt;=411.2,(D736-'[2]Stages'!$C$78)*'[2]Stages'!$H$79+'[2]Stages'!$E$78,IF(D736&lt;=416,(D736-'[2]Stages'!$C$79)*'[2]Stages'!$H$80+'[2]Stages'!$E$79)))))))</f>
        <v>369.24098039215687</v>
      </c>
      <c r="G736" s="119" t="s">
        <v>19</v>
      </c>
      <c r="H736" s="215" t="s">
        <v>794</v>
      </c>
      <c r="I736" s="215" t="s">
        <v>946</v>
      </c>
      <c r="J736" s="119"/>
      <c r="K736" s="119"/>
      <c r="L736" s="119"/>
      <c r="M736" s="216"/>
      <c r="N736" s="119"/>
      <c r="O736" s="119"/>
      <c r="P736" s="119"/>
      <c r="Q736" s="215" t="s">
        <v>238</v>
      </c>
      <c r="R736" s="227" t="s">
        <v>838</v>
      </c>
      <c r="S736" s="119"/>
      <c r="T736" s="119"/>
      <c r="U736" s="119"/>
      <c r="V736" s="119"/>
      <c r="W736" s="105" t="s">
        <v>477</v>
      </c>
      <c r="X736" s="119"/>
      <c r="Y736" s="119"/>
      <c r="Z736" s="119"/>
      <c r="AA736" s="221" t="s">
        <v>788</v>
      </c>
      <c r="AB736" s="18">
        <v>22.4</v>
      </c>
      <c r="AC736" s="222">
        <v>18.42</v>
      </c>
      <c r="AD736" s="223"/>
      <c r="AE736" s="222">
        <v>18.42</v>
      </c>
      <c r="AF736" s="222">
        <v>0.28</v>
      </c>
      <c r="AG736" s="222">
        <v>18.42</v>
      </c>
      <c r="AH736" s="146">
        <f t="shared" si="19"/>
        <v>18.620000000000005</v>
      </c>
      <c r="AI736" s="222">
        <v>28.2</v>
      </c>
      <c r="AJ736" s="223"/>
      <c r="AK736" s="119"/>
      <c r="AL736" s="119"/>
      <c r="AM736" s="119" t="s">
        <v>789</v>
      </c>
      <c r="AN736" s="119" t="s">
        <v>231</v>
      </c>
      <c r="AO736" s="119">
        <v>284</v>
      </c>
      <c r="AP736" s="119"/>
      <c r="AQ736" s="119">
        <v>599</v>
      </c>
      <c r="AR736" s="119">
        <v>609</v>
      </c>
      <c r="AS736" s="119">
        <v>2009</v>
      </c>
      <c r="AT736" s="119"/>
      <c r="AU736" s="119"/>
      <c r="AV736" s="119"/>
      <c r="AW736" s="119" t="s">
        <v>790</v>
      </c>
      <c r="AX736" s="119"/>
      <c r="AY736" s="119"/>
      <c r="AZ736" s="119"/>
      <c r="BA736" s="119"/>
      <c r="BB736" s="119"/>
      <c r="BC736" s="119"/>
      <c r="BD736" s="119"/>
      <c r="BJ736" s="114"/>
      <c r="BK736" s="211"/>
      <c r="BL736" s="212"/>
      <c r="BM736" s="212"/>
      <c r="BN736" s="212"/>
      <c r="BO736" s="212"/>
      <c r="BP736" s="119"/>
      <c r="BQ736" s="119"/>
    </row>
    <row r="737" spans="1:69" ht="12" customHeight="1">
      <c r="A737" s="215" t="s">
        <v>947</v>
      </c>
      <c r="B737" s="216">
        <v>370.296</v>
      </c>
      <c r="C737" s="119"/>
      <c r="D737" s="218">
        <v>371.337</v>
      </c>
      <c r="E737" s="219" t="s">
        <v>786</v>
      </c>
      <c r="F737" s="67">
        <f>IF(D737&lt;=374.5,(D737-'[2]Stages'!$C$73)*'[2]Stages'!$H$74+'[2]Stages'!$E$73,IF(D737&lt;=385.3,(D737-'[2]Stages'!$C$74)*'[2]Stages'!$H$75+'[2]Stages'!$E$74,IF(D737&lt;=391.8,(D737-'[2]Stages'!$C$75)*'[2]Stages'!$H$76+'[2]Stages'!$E$75,IF(D737&lt;=397.5,(D737-'[2]Stages'!$C$76)*'[2]Stages'!$H$77+'[2]Stages'!$E$76,IF(D737&lt;=407,(D737-'[2]Stages'!$C$77)*'[2]Stages'!$H$78+'[2]Stages'!$E$77,IF(D737&lt;=411.2,(D737-'[2]Stages'!$C$78)*'[2]Stages'!$H$79+'[2]Stages'!$E$78,IF(D737&lt;=416,(D737-'[2]Stages'!$C$79)*'[2]Stages'!$H$80+'[2]Stages'!$E$79)))))))</f>
        <v>369.49046405228756</v>
      </c>
      <c r="G737" s="119" t="s">
        <v>19</v>
      </c>
      <c r="H737" s="215" t="s">
        <v>794</v>
      </c>
      <c r="I737" s="215" t="s">
        <v>946</v>
      </c>
      <c r="J737" s="119"/>
      <c r="K737" s="119"/>
      <c r="L737" s="119"/>
      <c r="M737" s="216"/>
      <c r="N737" s="119"/>
      <c r="O737" s="119"/>
      <c r="P737" s="119"/>
      <c r="Q737" s="215" t="s">
        <v>238</v>
      </c>
      <c r="R737" s="227" t="s">
        <v>838</v>
      </c>
      <c r="S737" s="119"/>
      <c r="T737" s="119"/>
      <c r="U737" s="119"/>
      <c r="V737" s="119"/>
      <c r="W737" s="105" t="s">
        <v>477</v>
      </c>
      <c r="X737" s="119"/>
      <c r="Y737" s="119"/>
      <c r="Z737" s="119"/>
      <c r="AA737" s="221" t="s">
        <v>788</v>
      </c>
      <c r="AB737" s="18">
        <v>22.4</v>
      </c>
      <c r="AC737" s="228">
        <v>17.7</v>
      </c>
      <c r="AD737" s="223"/>
      <c r="AE737" s="228">
        <v>17.7</v>
      </c>
      <c r="AF737" s="222">
        <v>0.2</v>
      </c>
      <c r="AG737" s="228">
        <v>17.7</v>
      </c>
      <c r="AH737" s="146">
        <f t="shared" si="19"/>
        <v>17.900000000000002</v>
      </c>
      <c r="AI737" s="222">
        <v>31.4</v>
      </c>
      <c r="AJ737" s="223"/>
      <c r="AK737" s="119"/>
      <c r="AL737" s="119"/>
      <c r="AM737" s="119" t="s">
        <v>789</v>
      </c>
      <c r="AN737" s="119" t="s">
        <v>231</v>
      </c>
      <c r="AO737" s="119">
        <v>284</v>
      </c>
      <c r="AP737" s="119"/>
      <c r="AQ737" s="119">
        <v>599</v>
      </c>
      <c r="AR737" s="119">
        <v>609</v>
      </c>
      <c r="AS737" s="119">
        <v>2009</v>
      </c>
      <c r="AT737" s="119"/>
      <c r="AU737" s="119"/>
      <c r="AV737" s="119"/>
      <c r="AW737" s="119" t="s">
        <v>790</v>
      </c>
      <c r="AX737" s="119"/>
      <c r="AY737" s="119"/>
      <c r="AZ737" s="119"/>
      <c r="BA737" s="119"/>
      <c r="BB737" s="119"/>
      <c r="BC737" s="119"/>
      <c r="BD737" s="119"/>
      <c r="BE737" s="114"/>
      <c r="BF737" s="115"/>
      <c r="BG737" s="115"/>
      <c r="BH737" s="114"/>
      <c r="BI737" s="115"/>
      <c r="BJ737" s="114"/>
      <c r="BK737" s="211"/>
      <c r="BL737" s="212"/>
      <c r="BM737" s="212"/>
      <c r="BN737" s="212"/>
      <c r="BO737" s="212"/>
      <c r="BP737" s="119"/>
      <c r="BQ737" s="119"/>
    </row>
    <row r="738" spans="1:69" ht="12" customHeight="1">
      <c r="A738" s="215" t="s">
        <v>948</v>
      </c>
      <c r="B738" s="216">
        <v>370.33</v>
      </c>
      <c r="C738" s="119"/>
      <c r="D738" s="218">
        <v>371.37</v>
      </c>
      <c r="E738" s="219" t="s">
        <v>786</v>
      </c>
      <c r="F738" s="67">
        <f>IF(D738&lt;=374.5,(D738-'[2]Stages'!$C$73)*'[2]Stages'!$H$74+'[2]Stages'!$E$73,IF(D738&lt;=385.3,(D738-'[2]Stages'!$C$74)*'[2]Stages'!$H$75+'[2]Stages'!$E$74,IF(D738&lt;=391.8,(D738-'[2]Stages'!$C$75)*'[2]Stages'!$H$76+'[2]Stages'!$E$75,IF(D738&lt;=397.5,(D738-'[2]Stages'!$C$76)*'[2]Stages'!$H$77+'[2]Stages'!$E$76,IF(D738&lt;=407,(D738-'[2]Stages'!$C$77)*'[2]Stages'!$H$78+'[2]Stages'!$E$77,IF(D738&lt;=411.2,(D738-'[2]Stages'!$C$78)*'[2]Stages'!$H$79+'[2]Stages'!$E$78,IF(D738&lt;=416,(D738-'[2]Stages'!$C$79)*'[2]Stages'!$H$80+'[2]Stages'!$E$79)))))))</f>
        <v>369.5191503267974</v>
      </c>
      <c r="G738" s="119" t="s">
        <v>19</v>
      </c>
      <c r="H738" s="215" t="s">
        <v>794</v>
      </c>
      <c r="I738" s="215" t="s">
        <v>946</v>
      </c>
      <c r="J738" s="119"/>
      <c r="K738" s="119"/>
      <c r="L738" s="119"/>
      <c r="M738" s="216"/>
      <c r="N738" s="119"/>
      <c r="O738" s="119"/>
      <c r="P738" s="119"/>
      <c r="Q738" s="215" t="s">
        <v>238</v>
      </c>
      <c r="R738" s="227" t="s">
        <v>838</v>
      </c>
      <c r="S738" s="119"/>
      <c r="T738" s="119"/>
      <c r="U738" s="119"/>
      <c r="V738" s="119"/>
      <c r="W738" s="105" t="s">
        <v>477</v>
      </c>
      <c r="X738" s="119"/>
      <c r="Y738" s="119"/>
      <c r="Z738" s="119"/>
      <c r="AA738" s="221" t="s">
        <v>788</v>
      </c>
      <c r="AB738" s="18">
        <v>22.4</v>
      </c>
      <c r="AC738" s="222">
        <v>17.73</v>
      </c>
      <c r="AD738" s="223"/>
      <c r="AE738" s="222">
        <v>17.73</v>
      </c>
      <c r="AF738" s="222">
        <v>0.64</v>
      </c>
      <c r="AG738" s="222">
        <v>17.73</v>
      </c>
      <c r="AH738" s="146">
        <f t="shared" si="19"/>
        <v>17.930000000000003</v>
      </c>
      <c r="AI738" s="222">
        <v>31.3</v>
      </c>
      <c r="AJ738" s="223"/>
      <c r="AK738" s="119"/>
      <c r="AL738" s="119"/>
      <c r="AM738" s="119" t="s">
        <v>789</v>
      </c>
      <c r="AN738" s="119" t="s">
        <v>231</v>
      </c>
      <c r="AO738" s="119">
        <v>284</v>
      </c>
      <c r="AP738" s="119"/>
      <c r="AQ738" s="119">
        <v>599</v>
      </c>
      <c r="AR738" s="119">
        <v>609</v>
      </c>
      <c r="AS738" s="119">
        <v>2009</v>
      </c>
      <c r="AT738" s="119"/>
      <c r="AU738" s="119"/>
      <c r="AV738" s="119"/>
      <c r="AW738" s="119" t="s">
        <v>790</v>
      </c>
      <c r="AX738" s="119"/>
      <c r="AY738" s="119"/>
      <c r="AZ738" s="119"/>
      <c r="BA738" s="119"/>
      <c r="BB738" s="119"/>
      <c r="BC738" s="119"/>
      <c r="BD738" s="119"/>
      <c r="BE738" s="119"/>
      <c r="BF738" s="119"/>
      <c r="BG738" s="119"/>
      <c r="BH738" s="119"/>
      <c r="BI738" s="119"/>
      <c r="BJ738" s="119"/>
      <c r="BK738" s="211"/>
      <c r="BL738" s="212"/>
      <c r="BM738" s="212"/>
      <c r="BN738" s="212"/>
      <c r="BO738" s="212"/>
      <c r="BP738" s="119"/>
      <c r="BQ738" s="119"/>
    </row>
    <row r="739" spans="1:69" ht="12" customHeight="1">
      <c r="A739" s="215" t="s">
        <v>949</v>
      </c>
      <c r="B739" s="216">
        <v>370.41</v>
      </c>
      <c r="C739" s="119"/>
      <c r="D739" s="218">
        <v>371.45</v>
      </c>
      <c r="E739" s="219" t="s">
        <v>786</v>
      </c>
      <c r="F739" s="67">
        <f>IF(D739&lt;=374.5,(D739-'[2]Stages'!$C$73)*'[2]Stages'!$H$74+'[2]Stages'!$E$73,IF(D739&lt;=385.3,(D739-'[2]Stages'!$C$74)*'[2]Stages'!$H$75+'[2]Stages'!$E$74,IF(D739&lt;=391.8,(D739-'[2]Stages'!$C$75)*'[2]Stages'!$H$76+'[2]Stages'!$E$75,IF(D739&lt;=397.5,(D739-'[2]Stages'!$C$76)*'[2]Stages'!$H$77+'[2]Stages'!$E$76,IF(D739&lt;=407,(D739-'[2]Stages'!$C$77)*'[2]Stages'!$H$78+'[2]Stages'!$E$77,IF(D739&lt;=411.2,(D739-'[2]Stages'!$C$78)*'[2]Stages'!$H$79+'[2]Stages'!$E$78,IF(D739&lt;=416,(D739-'[2]Stages'!$C$79)*'[2]Stages'!$H$80+'[2]Stages'!$E$79)))))))</f>
        <v>369.58869281045753</v>
      </c>
      <c r="G739" s="119" t="s">
        <v>19</v>
      </c>
      <c r="H739" s="215" t="s">
        <v>794</v>
      </c>
      <c r="I739" s="215" t="s">
        <v>944</v>
      </c>
      <c r="J739" s="119"/>
      <c r="K739" s="119"/>
      <c r="L739" s="119"/>
      <c r="M739" s="216"/>
      <c r="N739" s="119"/>
      <c r="O739" s="119"/>
      <c r="P739" s="119"/>
      <c r="Q739" s="215" t="s">
        <v>238</v>
      </c>
      <c r="R739" s="215" t="s">
        <v>796</v>
      </c>
      <c r="S739" s="119"/>
      <c r="T739" s="119"/>
      <c r="U739" s="119"/>
      <c r="V739" s="119"/>
      <c r="W739" s="105" t="s">
        <v>477</v>
      </c>
      <c r="X739" s="119"/>
      <c r="Y739" s="119"/>
      <c r="Z739" s="119"/>
      <c r="AA739" s="226">
        <v>6</v>
      </c>
      <c r="AB739" s="18">
        <v>22.4</v>
      </c>
      <c r="AC739" s="222">
        <v>17.86</v>
      </c>
      <c r="AD739" s="223"/>
      <c r="AE739" s="222">
        <v>17.86</v>
      </c>
      <c r="AF739" s="222">
        <v>0.33</v>
      </c>
      <c r="AG739" s="222">
        <v>17.86</v>
      </c>
      <c r="AH739" s="146">
        <f t="shared" si="19"/>
        <v>18.060000000000002</v>
      </c>
      <c r="AI739" s="222">
        <v>30.7</v>
      </c>
      <c r="AJ739" s="223"/>
      <c r="AK739" s="119"/>
      <c r="AL739" s="119"/>
      <c r="AM739" s="119" t="s">
        <v>789</v>
      </c>
      <c r="AN739" s="119" t="s">
        <v>231</v>
      </c>
      <c r="AO739" s="119">
        <v>284</v>
      </c>
      <c r="AP739" s="119"/>
      <c r="AQ739" s="119">
        <v>599</v>
      </c>
      <c r="AR739" s="119">
        <v>609</v>
      </c>
      <c r="AS739" s="119">
        <v>2009</v>
      </c>
      <c r="AT739" s="119"/>
      <c r="AU739" s="119"/>
      <c r="AV739" s="119"/>
      <c r="AW739" s="119" t="s">
        <v>790</v>
      </c>
      <c r="AX739" s="119"/>
      <c r="AY739" s="119"/>
      <c r="AZ739" s="119"/>
      <c r="BA739" s="119"/>
      <c r="BB739" s="119"/>
      <c r="BC739" s="119"/>
      <c r="BD739" s="119"/>
      <c r="BE739" s="119"/>
      <c r="BF739" s="119"/>
      <c r="BG739" s="119"/>
      <c r="BH739" s="119"/>
      <c r="BI739" s="119"/>
      <c r="BJ739" s="119"/>
      <c r="BK739" s="211"/>
      <c r="BL739" s="212"/>
      <c r="BM739" s="212"/>
      <c r="BN739" s="212"/>
      <c r="BO739" s="212"/>
      <c r="BP739" s="119"/>
      <c r="BQ739" s="119"/>
    </row>
    <row r="740" spans="1:69" ht="12" customHeight="1">
      <c r="A740" s="215" t="s">
        <v>950</v>
      </c>
      <c r="B740" s="216">
        <v>370.647</v>
      </c>
      <c r="C740" s="119"/>
      <c r="D740" s="218">
        <v>371.684</v>
      </c>
      <c r="E740" s="219" t="s">
        <v>786</v>
      </c>
      <c r="F740" s="67">
        <f>IF(D740&lt;=374.5,(D740-'[2]Stages'!$C$73)*'[2]Stages'!$H$74+'[2]Stages'!$E$73,IF(D740&lt;=385.3,(D740-'[2]Stages'!$C$74)*'[2]Stages'!$H$75+'[2]Stages'!$E$74,IF(D740&lt;=391.8,(D740-'[2]Stages'!$C$75)*'[2]Stages'!$H$76+'[2]Stages'!$E$75,IF(D740&lt;=397.5,(D740-'[2]Stages'!$C$76)*'[2]Stages'!$H$77+'[2]Stages'!$E$76,IF(D740&lt;=407,(D740-'[2]Stages'!$C$77)*'[2]Stages'!$H$78+'[2]Stages'!$E$77,IF(D740&lt;=411.2,(D740-'[2]Stages'!$C$78)*'[2]Stages'!$H$79+'[2]Stages'!$E$78,IF(D740&lt;=416,(D740-'[2]Stages'!$C$79)*'[2]Stages'!$H$80+'[2]Stages'!$E$79)))))))</f>
        <v>369.7921045751634</v>
      </c>
      <c r="G740" s="119" t="s">
        <v>19</v>
      </c>
      <c r="H740" s="215" t="s">
        <v>794</v>
      </c>
      <c r="I740" s="215" t="s">
        <v>946</v>
      </c>
      <c r="J740" s="119"/>
      <c r="K740" s="119"/>
      <c r="L740" s="119"/>
      <c r="M740" s="216"/>
      <c r="N740" s="119"/>
      <c r="O740" s="119"/>
      <c r="P740" s="119"/>
      <c r="Q740" s="215" t="s">
        <v>238</v>
      </c>
      <c r="R740" s="227" t="s">
        <v>838</v>
      </c>
      <c r="S740" s="119"/>
      <c r="T740" s="119"/>
      <c r="U740" s="119"/>
      <c r="V740" s="119"/>
      <c r="W740" s="105" t="s">
        <v>477</v>
      </c>
      <c r="X740" s="119"/>
      <c r="Y740" s="119"/>
      <c r="Z740" s="119"/>
      <c r="AA740" s="221" t="s">
        <v>788</v>
      </c>
      <c r="AB740" s="18">
        <v>22.4</v>
      </c>
      <c r="AC740" s="228">
        <v>17</v>
      </c>
      <c r="AD740" s="223"/>
      <c r="AE740" s="228">
        <v>17</v>
      </c>
      <c r="AF740" s="222">
        <v>0.2</v>
      </c>
      <c r="AG740" s="228">
        <v>17</v>
      </c>
      <c r="AH740" s="146">
        <f t="shared" si="19"/>
        <v>17.200000000000003</v>
      </c>
      <c r="AI740" s="222">
        <v>34.5</v>
      </c>
      <c r="AJ740" s="223"/>
      <c r="AK740" s="119"/>
      <c r="AL740" s="119"/>
      <c r="AM740" s="119" t="s">
        <v>789</v>
      </c>
      <c r="AN740" s="119" t="s">
        <v>231</v>
      </c>
      <c r="AO740" s="119">
        <v>284</v>
      </c>
      <c r="AP740" s="119"/>
      <c r="AQ740" s="119">
        <v>599</v>
      </c>
      <c r="AR740" s="119">
        <v>609</v>
      </c>
      <c r="AS740" s="119">
        <v>2009</v>
      </c>
      <c r="AT740" s="119"/>
      <c r="AU740" s="119"/>
      <c r="AV740" s="119"/>
      <c r="AW740" s="119" t="s">
        <v>790</v>
      </c>
      <c r="AX740" s="119"/>
      <c r="AY740" s="119"/>
      <c r="AZ740" s="119"/>
      <c r="BA740" s="119"/>
      <c r="BB740" s="119"/>
      <c r="BC740" s="119"/>
      <c r="BD740" s="119"/>
      <c r="BE740" s="119"/>
      <c r="BF740" s="119"/>
      <c r="BG740" s="119"/>
      <c r="BH740" s="119"/>
      <c r="BI740" s="119"/>
      <c r="BJ740" s="119"/>
      <c r="BK740" s="211"/>
      <c r="BL740" s="212"/>
      <c r="BM740" s="212"/>
      <c r="BN740" s="212"/>
      <c r="BO740" s="212"/>
      <c r="BP740" s="119"/>
      <c r="BQ740" s="119"/>
    </row>
    <row r="741" spans="1:69" ht="12" customHeight="1">
      <c r="A741" s="215" t="s">
        <v>951</v>
      </c>
      <c r="B741" s="216">
        <v>370.66</v>
      </c>
      <c r="C741" s="119"/>
      <c r="D741" s="218">
        <v>371.7</v>
      </c>
      <c r="E741" s="219" t="s">
        <v>786</v>
      </c>
      <c r="F741" s="67">
        <f>IF(D741&lt;=374.5,(D741-'[2]Stages'!$C$73)*'[2]Stages'!$H$74+'[2]Stages'!$E$73,IF(D741&lt;=385.3,(D741-'[2]Stages'!$C$74)*'[2]Stages'!$H$75+'[2]Stages'!$E$74,IF(D741&lt;=391.8,(D741-'[2]Stages'!$C$75)*'[2]Stages'!$H$76+'[2]Stages'!$E$75,IF(D741&lt;=397.5,(D741-'[2]Stages'!$C$76)*'[2]Stages'!$H$77+'[2]Stages'!$E$76,IF(D741&lt;=407,(D741-'[2]Stages'!$C$77)*'[2]Stages'!$H$78+'[2]Stages'!$E$77,IF(D741&lt;=411.2,(D741-'[2]Stages'!$C$78)*'[2]Stages'!$H$79+'[2]Stages'!$E$78,IF(D741&lt;=416,(D741-'[2]Stages'!$C$79)*'[2]Stages'!$H$80+'[2]Stages'!$E$79)))))))</f>
        <v>369.80601307189545</v>
      </c>
      <c r="G741" s="119" t="s">
        <v>19</v>
      </c>
      <c r="H741" s="215" t="s">
        <v>794</v>
      </c>
      <c r="I741" s="215" t="s">
        <v>952</v>
      </c>
      <c r="J741" s="119"/>
      <c r="K741" s="119"/>
      <c r="L741" s="119"/>
      <c r="M741" s="216"/>
      <c r="N741" s="119"/>
      <c r="O741" s="119"/>
      <c r="P741" s="119"/>
      <c r="Q741" s="215" t="s">
        <v>238</v>
      </c>
      <c r="R741" s="227" t="s">
        <v>838</v>
      </c>
      <c r="S741" s="119"/>
      <c r="T741" s="119"/>
      <c r="U741" s="119"/>
      <c r="V741" s="119"/>
      <c r="W741" s="105" t="s">
        <v>477</v>
      </c>
      <c r="X741" s="119"/>
      <c r="Y741" s="119"/>
      <c r="Z741" s="119"/>
      <c r="AA741" s="221" t="s">
        <v>788</v>
      </c>
      <c r="AB741" s="18">
        <v>22.4</v>
      </c>
      <c r="AC741" s="222">
        <v>18.36</v>
      </c>
      <c r="AD741" s="223"/>
      <c r="AE741" s="222">
        <v>18.36</v>
      </c>
      <c r="AF741" s="222">
        <v>0.18</v>
      </c>
      <c r="AG741" s="222">
        <v>18.36</v>
      </c>
      <c r="AH741" s="146">
        <f t="shared" si="19"/>
        <v>18.560000000000002</v>
      </c>
      <c r="AI741" s="222">
        <v>28.5</v>
      </c>
      <c r="AJ741" s="223"/>
      <c r="AK741" s="119"/>
      <c r="AL741" s="119"/>
      <c r="AM741" s="119" t="s">
        <v>789</v>
      </c>
      <c r="AN741" s="119" t="s">
        <v>231</v>
      </c>
      <c r="AO741" s="119">
        <v>284</v>
      </c>
      <c r="AP741" s="119"/>
      <c r="AQ741" s="119">
        <v>599</v>
      </c>
      <c r="AR741" s="119">
        <v>609</v>
      </c>
      <c r="AS741" s="119">
        <v>2009</v>
      </c>
      <c r="AT741" s="119"/>
      <c r="AU741" s="119"/>
      <c r="AV741" s="119"/>
      <c r="AW741" s="119" t="s">
        <v>790</v>
      </c>
      <c r="AX741" s="119"/>
      <c r="AY741" s="119"/>
      <c r="AZ741" s="119"/>
      <c r="BA741" s="119"/>
      <c r="BB741" s="119"/>
      <c r="BC741" s="119"/>
      <c r="BD741" s="119"/>
      <c r="BE741" s="119"/>
      <c r="BF741" s="119"/>
      <c r="BG741" s="119"/>
      <c r="BH741" s="119"/>
      <c r="BI741" s="119"/>
      <c r="BJ741" s="119"/>
      <c r="BK741" s="211"/>
      <c r="BL741" s="212"/>
      <c r="BM741" s="212"/>
      <c r="BN741" s="212"/>
      <c r="BO741" s="212"/>
      <c r="BP741" s="119"/>
      <c r="BQ741" s="119"/>
    </row>
    <row r="742" spans="1:69" ht="12" customHeight="1">
      <c r="A742" s="215" t="s">
        <v>953</v>
      </c>
      <c r="B742" s="217">
        <v>370.75</v>
      </c>
      <c r="C742" s="119"/>
      <c r="D742" s="224">
        <v>371.79</v>
      </c>
      <c r="E742" s="219" t="s">
        <v>786</v>
      </c>
      <c r="F742" s="67">
        <f>IF(D742&lt;=374.5,(D742-'[2]Stages'!$C$73)*'[2]Stages'!$H$74+'[2]Stages'!$E$73,IF(D742&lt;=385.3,(D742-'[2]Stages'!$C$74)*'[2]Stages'!$H$75+'[2]Stages'!$E$74,IF(D742&lt;=391.8,(D742-'[2]Stages'!$C$75)*'[2]Stages'!$H$76+'[2]Stages'!$E$75,IF(D742&lt;=397.5,(D742-'[2]Stages'!$C$76)*'[2]Stages'!$H$77+'[2]Stages'!$E$76,IF(D742&lt;=407,(D742-'[2]Stages'!$C$77)*'[2]Stages'!$H$78+'[2]Stages'!$E$77,IF(D742&lt;=411.2,(D742-'[2]Stages'!$C$78)*'[2]Stages'!$H$79+'[2]Stages'!$E$78,IF(D742&lt;=416,(D742-'[2]Stages'!$C$79)*'[2]Stages'!$H$80+'[2]Stages'!$E$79)))))))</f>
        <v>369.8842483660131</v>
      </c>
      <c r="G742" s="119" t="s">
        <v>19</v>
      </c>
      <c r="H742" s="215" t="s">
        <v>794</v>
      </c>
      <c r="I742" s="215" t="s">
        <v>954</v>
      </c>
      <c r="J742" s="119"/>
      <c r="K742" s="119"/>
      <c r="L742" s="119"/>
      <c r="M742" s="217"/>
      <c r="N742" s="119"/>
      <c r="O742" s="119"/>
      <c r="P742" s="119"/>
      <c r="Q742" s="215" t="s">
        <v>207</v>
      </c>
      <c r="R742" s="215" t="s">
        <v>774</v>
      </c>
      <c r="S742" s="119"/>
      <c r="T742" s="119"/>
      <c r="U742" s="119"/>
      <c r="V742" s="119"/>
      <c r="W742" s="105" t="s">
        <v>477</v>
      </c>
      <c r="X742" s="119"/>
      <c r="Y742" s="119"/>
      <c r="Z742" s="119"/>
      <c r="AA742" s="221" t="s">
        <v>788</v>
      </c>
      <c r="AB742" s="18">
        <v>22.4</v>
      </c>
      <c r="AC742" s="225">
        <v>17.68</v>
      </c>
      <c r="AD742" s="223"/>
      <c r="AE742" s="225">
        <v>17.68</v>
      </c>
      <c r="AF742" s="225">
        <v>0.16</v>
      </c>
      <c r="AG742" s="225">
        <v>17.68</v>
      </c>
      <c r="AH742" s="146">
        <f t="shared" si="19"/>
        <v>17.880000000000003</v>
      </c>
      <c r="AI742" s="225">
        <v>31.5</v>
      </c>
      <c r="AJ742" s="223"/>
      <c r="AK742" s="119"/>
      <c r="AL742" s="119"/>
      <c r="AM742" s="119" t="s">
        <v>789</v>
      </c>
      <c r="AN742" s="119" t="s">
        <v>231</v>
      </c>
      <c r="AO742" s="119">
        <v>284</v>
      </c>
      <c r="AP742" s="119"/>
      <c r="AQ742" s="119">
        <v>599</v>
      </c>
      <c r="AR742" s="119">
        <v>609</v>
      </c>
      <c r="AS742" s="119">
        <v>2009</v>
      </c>
      <c r="AT742" s="119"/>
      <c r="AU742" s="119"/>
      <c r="AV742" s="119"/>
      <c r="AW742" s="119" t="s">
        <v>790</v>
      </c>
      <c r="AX742" s="119"/>
      <c r="AY742" s="119"/>
      <c r="AZ742" s="119"/>
      <c r="BA742" s="119"/>
      <c r="BB742" s="119"/>
      <c r="BC742" s="119"/>
      <c r="BD742" s="119"/>
      <c r="BE742" s="119"/>
      <c r="BF742" s="119"/>
      <c r="BG742" s="119"/>
      <c r="BH742" s="119"/>
      <c r="BI742" s="119"/>
      <c r="BJ742" s="119"/>
      <c r="BK742" s="211"/>
      <c r="BL742" s="212"/>
      <c r="BM742" s="212"/>
      <c r="BN742" s="212"/>
      <c r="BO742" s="212"/>
      <c r="BP742" s="119"/>
      <c r="BQ742" s="119"/>
    </row>
    <row r="743" spans="1:69" ht="12" customHeight="1">
      <c r="A743" s="215" t="s">
        <v>955</v>
      </c>
      <c r="B743" s="216">
        <v>370.83</v>
      </c>
      <c r="C743" s="119"/>
      <c r="D743" s="218">
        <v>371.86</v>
      </c>
      <c r="E743" s="219" t="s">
        <v>786</v>
      </c>
      <c r="F743" s="67">
        <f>IF(D743&lt;=374.5,(D743-'[2]Stages'!$C$73)*'[2]Stages'!$H$74+'[2]Stages'!$E$73,IF(D743&lt;=385.3,(D743-'[2]Stages'!$C$74)*'[2]Stages'!$H$75+'[2]Stages'!$E$74,IF(D743&lt;=391.8,(D743-'[2]Stages'!$C$75)*'[2]Stages'!$H$76+'[2]Stages'!$E$75,IF(D743&lt;=397.5,(D743-'[2]Stages'!$C$76)*'[2]Stages'!$H$77+'[2]Stages'!$E$76,IF(D743&lt;=407,(D743-'[2]Stages'!$C$77)*'[2]Stages'!$H$78+'[2]Stages'!$E$77,IF(D743&lt;=411.2,(D743-'[2]Stages'!$C$78)*'[2]Stages'!$H$79+'[2]Stages'!$E$78,IF(D743&lt;=416,(D743-'[2]Stages'!$C$79)*'[2]Stages'!$H$80+'[2]Stages'!$E$79)))))))</f>
        <v>369.94509803921574</v>
      </c>
      <c r="G743" s="119" t="s">
        <v>19</v>
      </c>
      <c r="H743" s="215" t="s">
        <v>794</v>
      </c>
      <c r="I743" s="215" t="s">
        <v>952</v>
      </c>
      <c r="J743" s="119"/>
      <c r="K743" s="119"/>
      <c r="L743" s="119"/>
      <c r="M743" s="216"/>
      <c r="N743" s="119"/>
      <c r="O743" s="119"/>
      <c r="P743" s="119"/>
      <c r="Q743" s="215" t="s">
        <v>238</v>
      </c>
      <c r="R743" s="227" t="s">
        <v>838</v>
      </c>
      <c r="S743" s="119"/>
      <c r="T743" s="119"/>
      <c r="U743" s="119"/>
      <c r="V743" s="119"/>
      <c r="W743" s="105" t="s">
        <v>477</v>
      </c>
      <c r="X743" s="119"/>
      <c r="Y743" s="119"/>
      <c r="Z743" s="119"/>
      <c r="AA743" s="221" t="s">
        <v>788</v>
      </c>
      <c r="AB743" s="18">
        <v>22.4</v>
      </c>
      <c r="AC743" s="222">
        <v>18.24</v>
      </c>
      <c r="AD743" s="223"/>
      <c r="AE743" s="222">
        <v>18.24</v>
      </c>
      <c r="AF743" s="222">
        <v>0.43</v>
      </c>
      <c r="AG743" s="222">
        <v>18.24</v>
      </c>
      <c r="AH743" s="146">
        <f t="shared" si="19"/>
        <v>18.44</v>
      </c>
      <c r="AI743" s="222">
        <v>29</v>
      </c>
      <c r="AJ743" s="223"/>
      <c r="AK743" s="119"/>
      <c r="AL743" s="119"/>
      <c r="AM743" s="119" t="s">
        <v>789</v>
      </c>
      <c r="AN743" s="119" t="s">
        <v>231</v>
      </c>
      <c r="AO743" s="119">
        <v>284</v>
      </c>
      <c r="AP743" s="119"/>
      <c r="AQ743" s="119">
        <v>599</v>
      </c>
      <c r="AR743" s="119">
        <v>609</v>
      </c>
      <c r="AS743" s="119">
        <v>2009</v>
      </c>
      <c r="AT743" s="119"/>
      <c r="AU743" s="119"/>
      <c r="AV743" s="119"/>
      <c r="AW743" s="119" t="s">
        <v>790</v>
      </c>
      <c r="AX743" s="119"/>
      <c r="AY743" s="119"/>
      <c r="AZ743" s="119"/>
      <c r="BA743" s="119"/>
      <c r="BB743" s="119"/>
      <c r="BC743" s="119"/>
      <c r="BD743" s="119"/>
      <c r="BE743" s="119"/>
      <c r="BF743" s="119"/>
      <c r="BG743" s="119"/>
      <c r="BH743" s="119"/>
      <c r="BI743" s="119"/>
      <c r="BJ743" s="119"/>
      <c r="BK743" s="211"/>
      <c r="BL743" s="212"/>
      <c r="BM743" s="212"/>
      <c r="BN743" s="212"/>
      <c r="BO743" s="212"/>
      <c r="BP743" s="119"/>
      <c r="BQ743" s="119"/>
    </row>
    <row r="744" spans="1:69" ht="12" customHeight="1">
      <c r="A744" s="215" t="s">
        <v>956</v>
      </c>
      <c r="B744" s="216">
        <v>370.84</v>
      </c>
      <c r="C744" s="119"/>
      <c r="D744" s="218">
        <v>371.87</v>
      </c>
      <c r="E744" s="219" t="s">
        <v>786</v>
      </c>
      <c r="F744" s="67">
        <f>IF(D744&lt;=374.5,(D744-'[2]Stages'!$C$73)*'[2]Stages'!$H$74+'[2]Stages'!$E$73,IF(D744&lt;=385.3,(D744-'[2]Stages'!$C$74)*'[2]Stages'!$H$75+'[2]Stages'!$E$74,IF(D744&lt;=391.8,(D744-'[2]Stages'!$C$75)*'[2]Stages'!$H$76+'[2]Stages'!$E$75,IF(D744&lt;=397.5,(D744-'[2]Stages'!$C$76)*'[2]Stages'!$H$77+'[2]Stages'!$E$76,IF(D744&lt;=407,(D744-'[2]Stages'!$C$77)*'[2]Stages'!$H$78+'[2]Stages'!$E$77,IF(D744&lt;=411.2,(D744-'[2]Stages'!$C$78)*'[2]Stages'!$H$79+'[2]Stages'!$E$78,IF(D744&lt;=416,(D744-'[2]Stages'!$C$79)*'[2]Stages'!$H$80+'[2]Stages'!$E$79)))))))</f>
        <v>369.9537908496732</v>
      </c>
      <c r="G744" s="119" t="s">
        <v>19</v>
      </c>
      <c r="H744" s="215" t="s">
        <v>794</v>
      </c>
      <c r="I744" s="215" t="s">
        <v>952</v>
      </c>
      <c r="J744" s="119"/>
      <c r="K744" s="119"/>
      <c r="L744" s="119"/>
      <c r="M744" s="216"/>
      <c r="N744" s="119"/>
      <c r="O744" s="119"/>
      <c r="P744" s="119"/>
      <c r="Q744" s="215" t="s">
        <v>238</v>
      </c>
      <c r="R744" s="215" t="s">
        <v>796</v>
      </c>
      <c r="S744" s="119"/>
      <c r="T744" s="119"/>
      <c r="U744" s="119"/>
      <c r="V744" s="119"/>
      <c r="W744" s="105" t="s">
        <v>477</v>
      </c>
      <c r="X744" s="119"/>
      <c r="Y744" s="119"/>
      <c r="Z744" s="119"/>
      <c r="AA744" s="221" t="s">
        <v>788</v>
      </c>
      <c r="AB744" s="18">
        <v>22.4</v>
      </c>
      <c r="AC744" s="222">
        <v>17.08</v>
      </c>
      <c r="AD744" s="223"/>
      <c r="AE744" s="222">
        <v>17.08</v>
      </c>
      <c r="AF744" s="222">
        <v>0.27</v>
      </c>
      <c r="AG744" s="222">
        <v>17.08</v>
      </c>
      <c r="AH744" s="146">
        <f t="shared" si="19"/>
        <v>17.28</v>
      </c>
      <c r="AI744" s="222">
        <v>34.1</v>
      </c>
      <c r="AJ744" s="223"/>
      <c r="AK744" s="119"/>
      <c r="AL744" s="119"/>
      <c r="AM744" s="119" t="s">
        <v>789</v>
      </c>
      <c r="AN744" s="119" t="s">
        <v>231</v>
      </c>
      <c r="AO744" s="119">
        <v>284</v>
      </c>
      <c r="AP744" s="119"/>
      <c r="AQ744" s="119">
        <v>599</v>
      </c>
      <c r="AR744" s="119">
        <v>609</v>
      </c>
      <c r="AS744" s="119">
        <v>2009</v>
      </c>
      <c r="AT744" s="119"/>
      <c r="AU744" s="119"/>
      <c r="AV744" s="119"/>
      <c r="AW744" s="119" t="s">
        <v>790</v>
      </c>
      <c r="AX744" s="119"/>
      <c r="AY744" s="119"/>
      <c r="AZ744" s="119"/>
      <c r="BA744" s="119"/>
      <c r="BB744" s="119"/>
      <c r="BC744" s="119"/>
      <c r="BD744" s="119"/>
      <c r="BE744" s="119"/>
      <c r="BF744" s="119"/>
      <c r="BG744" s="119"/>
      <c r="BH744" s="119"/>
      <c r="BI744" s="119"/>
      <c r="BJ744" s="119"/>
      <c r="BK744" s="211"/>
      <c r="BL744" s="212"/>
      <c r="BM744" s="212"/>
      <c r="BN744" s="212"/>
      <c r="BO744" s="212"/>
      <c r="BP744" s="119"/>
      <c r="BQ744" s="119"/>
    </row>
    <row r="745" spans="1:69" ht="12" customHeight="1">
      <c r="A745" s="215" t="s">
        <v>957</v>
      </c>
      <c r="B745" s="216">
        <v>370.91</v>
      </c>
      <c r="C745" s="119"/>
      <c r="D745" s="218">
        <v>371.94</v>
      </c>
      <c r="E745" s="219" t="s">
        <v>786</v>
      </c>
      <c r="F745" s="67">
        <f>IF(D745&lt;=374.5,(D745-'[2]Stages'!$C$73)*'[2]Stages'!$H$74+'[2]Stages'!$E$73,IF(D745&lt;=385.3,(D745-'[2]Stages'!$C$74)*'[2]Stages'!$H$75+'[2]Stages'!$E$74,IF(D745&lt;=391.8,(D745-'[2]Stages'!$C$75)*'[2]Stages'!$H$76+'[2]Stages'!$E$75,IF(D745&lt;=397.5,(D745-'[2]Stages'!$C$76)*'[2]Stages'!$H$77+'[2]Stages'!$E$76,IF(D745&lt;=407,(D745-'[2]Stages'!$C$77)*'[2]Stages'!$H$78+'[2]Stages'!$E$77,IF(D745&lt;=411.2,(D745-'[2]Stages'!$C$78)*'[2]Stages'!$H$79+'[2]Stages'!$E$78,IF(D745&lt;=416,(D745-'[2]Stages'!$C$79)*'[2]Stages'!$H$80+'[2]Stages'!$E$79)))))))</f>
        <v>370.0146405228758</v>
      </c>
      <c r="G745" s="119" t="s">
        <v>19</v>
      </c>
      <c r="H745" s="215" t="s">
        <v>794</v>
      </c>
      <c r="I745" s="215" t="s">
        <v>952</v>
      </c>
      <c r="J745" s="119"/>
      <c r="K745" s="119"/>
      <c r="L745" s="119"/>
      <c r="M745" s="216"/>
      <c r="N745" s="119"/>
      <c r="O745" s="119"/>
      <c r="P745" s="119"/>
      <c r="Q745" s="215" t="s">
        <v>238</v>
      </c>
      <c r="R745" s="215" t="s">
        <v>796</v>
      </c>
      <c r="S745" s="119"/>
      <c r="T745" s="119"/>
      <c r="U745" s="119"/>
      <c r="V745" s="119"/>
      <c r="W745" s="105" t="s">
        <v>477</v>
      </c>
      <c r="X745" s="119"/>
      <c r="Y745" s="119"/>
      <c r="Z745" s="119"/>
      <c r="AA745" s="221" t="s">
        <v>788</v>
      </c>
      <c r="AB745" s="18">
        <v>22.4</v>
      </c>
      <c r="AC745" s="222">
        <v>17.43</v>
      </c>
      <c r="AD745" s="223"/>
      <c r="AE745" s="222">
        <v>17.43</v>
      </c>
      <c r="AF745" s="222">
        <v>0.08</v>
      </c>
      <c r="AG745" s="222">
        <v>17.43</v>
      </c>
      <c r="AH745" s="146">
        <f t="shared" si="19"/>
        <v>17.630000000000003</v>
      </c>
      <c r="AI745" s="222">
        <v>32.6</v>
      </c>
      <c r="AJ745" s="223"/>
      <c r="AK745" s="119"/>
      <c r="AL745" s="119"/>
      <c r="AM745" s="119" t="s">
        <v>789</v>
      </c>
      <c r="AN745" s="119" t="s">
        <v>231</v>
      </c>
      <c r="AO745" s="119">
        <v>284</v>
      </c>
      <c r="AP745" s="119"/>
      <c r="AQ745" s="119">
        <v>599</v>
      </c>
      <c r="AR745" s="119">
        <v>609</v>
      </c>
      <c r="AS745" s="119">
        <v>2009</v>
      </c>
      <c r="AT745" s="119"/>
      <c r="AU745" s="119"/>
      <c r="AV745" s="119"/>
      <c r="AW745" s="119" t="s">
        <v>790</v>
      </c>
      <c r="AX745" s="119"/>
      <c r="AY745" s="119"/>
      <c r="AZ745" s="119"/>
      <c r="BA745" s="119"/>
      <c r="BB745" s="119"/>
      <c r="BC745" s="119"/>
      <c r="BD745" s="119"/>
      <c r="BE745" s="119"/>
      <c r="BF745" s="119"/>
      <c r="BG745" s="119"/>
      <c r="BH745" s="119"/>
      <c r="BI745" s="119"/>
      <c r="BJ745" s="119"/>
      <c r="BK745" s="211"/>
      <c r="BL745" s="212"/>
      <c r="BM745" s="212"/>
      <c r="BN745" s="212"/>
      <c r="BO745" s="212"/>
      <c r="BP745" s="119"/>
      <c r="BQ745" s="119"/>
    </row>
    <row r="746" spans="1:69" ht="12" customHeight="1">
      <c r="A746" s="215" t="s">
        <v>958</v>
      </c>
      <c r="B746" s="216">
        <v>370.94</v>
      </c>
      <c r="C746" s="119"/>
      <c r="D746" s="218">
        <v>371.97</v>
      </c>
      <c r="E746" s="219" t="s">
        <v>786</v>
      </c>
      <c r="F746" s="67">
        <f>IF(D746&lt;=374.5,(D746-'[2]Stages'!$C$73)*'[2]Stages'!$H$74+'[2]Stages'!$E$73,IF(D746&lt;=385.3,(D746-'[2]Stages'!$C$74)*'[2]Stages'!$H$75+'[2]Stages'!$E$74,IF(D746&lt;=391.8,(D746-'[2]Stages'!$C$75)*'[2]Stages'!$H$76+'[2]Stages'!$E$75,IF(D746&lt;=397.5,(D746-'[2]Stages'!$C$76)*'[2]Stages'!$H$77+'[2]Stages'!$E$76,IF(D746&lt;=407,(D746-'[2]Stages'!$C$77)*'[2]Stages'!$H$78+'[2]Stages'!$E$77,IF(D746&lt;=411.2,(D746-'[2]Stages'!$C$78)*'[2]Stages'!$H$79+'[2]Stages'!$E$78,IF(D746&lt;=416,(D746-'[2]Stages'!$C$79)*'[2]Stages'!$H$80+'[2]Stages'!$E$79)))))))</f>
        <v>370.0407189542484</v>
      </c>
      <c r="G746" s="119" t="s">
        <v>19</v>
      </c>
      <c r="H746" s="215" t="s">
        <v>794</v>
      </c>
      <c r="I746" s="215" t="s">
        <v>952</v>
      </c>
      <c r="J746" s="119"/>
      <c r="K746" s="119"/>
      <c r="L746" s="119"/>
      <c r="M746" s="216"/>
      <c r="N746" s="119"/>
      <c r="O746" s="119"/>
      <c r="P746" s="119"/>
      <c r="Q746" s="215" t="s">
        <v>238</v>
      </c>
      <c r="R746" s="215" t="s">
        <v>796</v>
      </c>
      <c r="S746" s="119"/>
      <c r="T746" s="119"/>
      <c r="U746" s="119"/>
      <c r="V746" s="119"/>
      <c r="W746" s="105" t="s">
        <v>477</v>
      </c>
      <c r="X746" s="119"/>
      <c r="Y746" s="119"/>
      <c r="Z746" s="119"/>
      <c r="AA746" s="226">
        <v>6</v>
      </c>
      <c r="AB746" s="18">
        <v>22.4</v>
      </c>
      <c r="AC746" s="222">
        <v>17.99</v>
      </c>
      <c r="AD746" s="223"/>
      <c r="AE746" s="222">
        <v>17.99</v>
      </c>
      <c r="AF746" s="222">
        <v>0.23</v>
      </c>
      <c r="AG746" s="222">
        <v>17.99</v>
      </c>
      <c r="AH746" s="146">
        <f t="shared" si="19"/>
        <v>18.19</v>
      </c>
      <c r="AI746" s="222">
        <v>30.1</v>
      </c>
      <c r="AJ746" s="223"/>
      <c r="AK746" s="119"/>
      <c r="AL746" s="119"/>
      <c r="AM746" s="119" t="s">
        <v>789</v>
      </c>
      <c r="AN746" s="119" t="s">
        <v>231</v>
      </c>
      <c r="AO746" s="119">
        <v>284</v>
      </c>
      <c r="AP746" s="119"/>
      <c r="AQ746" s="119">
        <v>599</v>
      </c>
      <c r="AR746" s="119">
        <v>609</v>
      </c>
      <c r="AS746" s="119">
        <v>2009</v>
      </c>
      <c r="AT746" s="119"/>
      <c r="AU746" s="119"/>
      <c r="AV746" s="119"/>
      <c r="AW746" s="119" t="s">
        <v>790</v>
      </c>
      <c r="AX746" s="119"/>
      <c r="AY746" s="119"/>
      <c r="AZ746" s="119"/>
      <c r="BA746" s="119"/>
      <c r="BB746" s="119"/>
      <c r="BC746" s="119"/>
      <c r="BD746" s="119"/>
      <c r="BE746" s="119"/>
      <c r="BF746" s="119"/>
      <c r="BG746" s="119"/>
      <c r="BH746" s="119"/>
      <c r="BI746" s="119"/>
      <c r="BJ746" s="119"/>
      <c r="BK746" s="211"/>
      <c r="BL746" s="212"/>
      <c r="BM746" s="212"/>
      <c r="BN746" s="212"/>
      <c r="BO746" s="212"/>
      <c r="BP746" s="119"/>
      <c r="BQ746" s="119"/>
    </row>
    <row r="747" spans="1:69" ht="12" customHeight="1">
      <c r="A747" s="215" t="s">
        <v>959</v>
      </c>
      <c r="B747" s="216">
        <v>370.94</v>
      </c>
      <c r="C747" s="119"/>
      <c r="D747" s="218">
        <v>371.97</v>
      </c>
      <c r="E747" s="219" t="s">
        <v>786</v>
      </c>
      <c r="F747" s="67">
        <f>IF(D747&lt;=374.5,(D747-'[2]Stages'!$C$73)*'[2]Stages'!$H$74+'[2]Stages'!$E$73,IF(D747&lt;=385.3,(D747-'[2]Stages'!$C$74)*'[2]Stages'!$H$75+'[2]Stages'!$E$74,IF(D747&lt;=391.8,(D747-'[2]Stages'!$C$75)*'[2]Stages'!$H$76+'[2]Stages'!$E$75,IF(D747&lt;=397.5,(D747-'[2]Stages'!$C$76)*'[2]Stages'!$H$77+'[2]Stages'!$E$76,IF(D747&lt;=407,(D747-'[2]Stages'!$C$77)*'[2]Stages'!$H$78+'[2]Stages'!$E$77,IF(D747&lt;=411.2,(D747-'[2]Stages'!$C$78)*'[2]Stages'!$H$79+'[2]Stages'!$E$78,IF(D747&lt;=416,(D747-'[2]Stages'!$C$79)*'[2]Stages'!$H$80+'[2]Stages'!$E$79)))))))</f>
        <v>370.0407189542484</v>
      </c>
      <c r="G747" s="119" t="s">
        <v>19</v>
      </c>
      <c r="H747" s="215" t="s">
        <v>794</v>
      </c>
      <c r="I747" s="215" t="s">
        <v>952</v>
      </c>
      <c r="J747" s="119"/>
      <c r="K747" s="119"/>
      <c r="L747" s="119"/>
      <c r="M747" s="216"/>
      <c r="N747" s="119"/>
      <c r="O747" s="119"/>
      <c r="P747" s="119"/>
      <c r="Q747" s="215" t="s">
        <v>238</v>
      </c>
      <c r="R747" s="227" t="s">
        <v>838</v>
      </c>
      <c r="S747" s="119"/>
      <c r="T747" s="119"/>
      <c r="U747" s="119"/>
      <c r="V747" s="119"/>
      <c r="W747" s="105" t="s">
        <v>477</v>
      </c>
      <c r="X747" s="119"/>
      <c r="Y747" s="119"/>
      <c r="Z747" s="119"/>
      <c r="AA747" s="221" t="s">
        <v>788</v>
      </c>
      <c r="AB747" s="18">
        <v>22.4</v>
      </c>
      <c r="AC747" s="222">
        <v>18.49</v>
      </c>
      <c r="AD747" s="223"/>
      <c r="AE747" s="222">
        <v>18.49</v>
      </c>
      <c r="AF747" s="222">
        <v>0.12</v>
      </c>
      <c r="AG747" s="222">
        <v>18.49</v>
      </c>
      <c r="AH747" s="146">
        <f t="shared" si="19"/>
        <v>18.69</v>
      </c>
      <c r="AI747" s="222">
        <v>27.9</v>
      </c>
      <c r="AJ747" s="223"/>
      <c r="AK747" s="119"/>
      <c r="AL747" s="119"/>
      <c r="AM747" s="119" t="s">
        <v>789</v>
      </c>
      <c r="AN747" s="119" t="s">
        <v>231</v>
      </c>
      <c r="AO747" s="119">
        <v>284</v>
      </c>
      <c r="AP747" s="119"/>
      <c r="AQ747" s="119">
        <v>599</v>
      </c>
      <c r="AR747" s="119">
        <v>609</v>
      </c>
      <c r="AS747" s="119">
        <v>2009</v>
      </c>
      <c r="AT747" s="119"/>
      <c r="AU747" s="119"/>
      <c r="AV747" s="119"/>
      <c r="AW747" s="119" t="s">
        <v>790</v>
      </c>
      <c r="AX747" s="119"/>
      <c r="AY747" s="119"/>
      <c r="AZ747" s="119"/>
      <c r="BA747" s="119"/>
      <c r="BB747" s="119"/>
      <c r="BC747" s="119"/>
      <c r="BD747" s="119"/>
      <c r="BE747" s="119"/>
      <c r="BF747" s="119"/>
      <c r="BG747" s="119"/>
      <c r="BH747" s="119"/>
      <c r="BI747" s="119"/>
      <c r="BJ747" s="119"/>
      <c r="BK747" s="211"/>
      <c r="BL747" s="212"/>
      <c r="BM747" s="212"/>
      <c r="BN747" s="212"/>
      <c r="BO747" s="212"/>
      <c r="BP747" s="119"/>
      <c r="BQ747" s="119"/>
    </row>
    <row r="748" spans="1:70" s="120" customFormat="1" ht="12" customHeight="1">
      <c r="A748" s="215" t="s">
        <v>960</v>
      </c>
      <c r="B748" s="216">
        <v>371.034</v>
      </c>
      <c r="C748" s="119"/>
      <c r="D748" s="218">
        <v>372.065</v>
      </c>
      <c r="E748" s="219" t="s">
        <v>786</v>
      </c>
      <c r="F748" s="67">
        <f>IF(D748&lt;=374.5,(D748-'[2]Stages'!$C$73)*'[2]Stages'!$H$74+'[2]Stages'!$E$73,IF(D748&lt;=385.3,(D748-'[2]Stages'!$C$74)*'[2]Stages'!$H$75+'[2]Stages'!$E$74,IF(D748&lt;=391.8,(D748-'[2]Stages'!$C$75)*'[2]Stages'!$H$76+'[2]Stages'!$E$75,IF(D748&lt;=397.5,(D748-'[2]Stages'!$C$76)*'[2]Stages'!$H$77+'[2]Stages'!$E$76,IF(D748&lt;=407,(D748-'[2]Stages'!$C$77)*'[2]Stages'!$H$78+'[2]Stages'!$E$77,IF(D748&lt;=411.2,(D748-'[2]Stages'!$C$78)*'[2]Stages'!$H$79+'[2]Stages'!$E$78,IF(D748&lt;=416,(D748-'[2]Stages'!$C$79)*'[2]Stages'!$H$80+'[2]Stages'!$E$79)))))))</f>
        <v>370.12330065359475</v>
      </c>
      <c r="G748" s="119" t="s">
        <v>19</v>
      </c>
      <c r="H748" s="215" t="s">
        <v>794</v>
      </c>
      <c r="I748" s="215" t="s">
        <v>952</v>
      </c>
      <c r="J748" s="119"/>
      <c r="K748" s="119"/>
      <c r="L748" s="119"/>
      <c r="M748" s="216"/>
      <c r="N748" s="119"/>
      <c r="O748" s="119"/>
      <c r="P748" s="119"/>
      <c r="Q748" s="215" t="s">
        <v>238</v>
      </c>
      <c r="R748" s="227" t="s">
        <v>838</v>
      </c>
      <c r="S748" s="119"/>
      <c r="T748" s="119"/>
      <c r="U748" s="119"/>
      <c r="V748" s="119"/>
      <c r="W748" s="105" t="s">
        <v>477</v>
      </c>
      <c r="X748" s="119"/>
      <c r="Y748" s="119"/>
      <c r="Z748" s="119"/>
      <c r="AA748" s="221" t="s">
        <v>788</v>
      </c>
      <c r="AB748" s="18">
        <v>22.4</v>
      </c>
      <c r="AC748" s="228">
        <v>17.7</v>
      </c>
      <c r="AD748" s="223"/>
      <c r="AE748" s="228">
        <v>17.7</v>
      </c>
      <c r="AF748" s="222">
        <v>0.2</v>
      </c>
      <c r="AG748" s="228">
        <v>17.7</v>
      </c>
      <c r="AH748" s="146">
        <f t="shared" si="19"/>
        <v>17.900000000000002</v>
      </c>
      <c r="AI748" s="222">
        <v>31.4</v>
      </c>
      <c r="AJ748" s="223"/>
      <c r="AK748" s="119"/>
      <c r="AL748" s="119"/>
      <c r="AM748" s="119" t="s">
        <v>789</v>
      </c>
      <c r="AN748" s="119" t="s">
        <v>231</v>
      </c>
      <c r="AO748" s="119">
        <v>284</v>
      </c>
      <c r="AP748" s="119"/>
      <c r="AQ748" s="119">
        <v>599</v>
      </c>
      <c r="AR748" s="119">
        <v>609</v>
      </c>
      <c r="AS748" s="119">
        <v>2009</v>
      </c>
      <c r="AT748" s="119"/>
      <c r="AU748" s="119"/>
      <c r="AV748" s="119"/>
      <c r="AW748" s="119" t="s">
        <v>790</v>
      </c>
      <c r="AX748" s="119"/>
      <c r="AY748" s="119"/>
      <c r="AZ748" s="119"/>
      <c r="BA748" s="119"/>
      <c r="BB748" s="119"/>
      <c r="BC748" s="119"/>
      <c r="BD748" s="119"/>
      <c r="BE748" s="119"/>
      <c r="BF748" s="119"/>
      <c r="BG748" s="119"/>
      <c r="BH748" s="119"/>
      <c r="BI748" s="119"/>
      <c r="BJ748" s="119"/>
      <c r="BK748" s="211"/>
      <c r="BL748" s="212"/>
      <c r="BM748" s="212"/>
      <c r="BN748" s="212"/>
      <c r="BO748" s="212"/>
      <c r="BP748" s="119"/>
      <c r="BQ748" s="119"/>
      <c r="BR748" s="101"/>
    </row>
    <row r="749" spans="1:70" s="120" customFormat="1" ht="12" customHeight="1">
      <c r="A749" s="215" t="s">
        <v>961</v>
      </c>
      <c r="B749" s="216">
        <v>371.05</v>
      </c>
      <c r="C749" s="119"/>
      <c r="D749" s="218">
        <v>372.08</v>
      </c>
      <c r="E749" s="219" t="s">
        <v>786</v>
      </c>
      <c r="F749" s="67">
        <f>IF(D749&lt;=374.5,(D749-'[2]Stages'!$C$73)*'[2]Stages'!$H$74+'[2]Stages'!$E$73,IF(D749&lt;=385.3,(D749-'[2]Stages'!$C$74)*'[2]Stages'!$H$75+'[2]Stages'!$E$74,IF(D749&lt;=391.8,(D749-'[2]Stages'!$C$75)*'[2]Stages'!$H$76+'[2]Stages'!$E$75,IF(D749&lt;=397.5,(D749-'[2]Stages'!$C$76)*'[2]Stages'!$H$77+'[2]Stages'!$E$76,IF(D749&lt;=407,(D749-'[2]Stages'!$C$77)*'[2]Stages'!$H$78+'[2]Stages'!$E$77,IF(D749&lt;=411.2,(D749-'[2]Stages'!$C$78)*'[2]Stages'!$H$79+'[2]Stages'!$E$78,IF(D749&lt;=416,(D749-'[2]Stages'!$C$79)*'[2]Stages'!$H$80+'[2]Stages'!$E$79)))))))</f>
        <v>370.136339869281</v>
      </c>
      <c r="G749" s="119" t="s">
        <v>19</v>
      </c>
      <c r="H749" s="215" t="s">
        <v>794</v>
      </c>
      <c r="I749" s="215" t="s">
        <v>952</v>
      </c>
      <c r="J749" s="119"/>
      <c r="K749" s="119"/>
      <c r="L749" s="119"/>
      <c r="M749" s="216"/>
      <c r="N749" s="119"/>
      <c r="O749" s="119"/>
      <c r="P749" s="119"/>
      <c r="Q749" s="215" t="s">
        <v>238</v>
      </c>
      <c r="R749" s="215" t="s">
        <v>796</v>
      </c>
      <c r="S749" s="119"/>
      <c r="T749" s="119"/>
      <c r="U749" s="119"/>
      <c r="V749" s="119"/>
      <c r="W749" s="105" t="s">
        <v>477</v>
      </c>
      <c r="X749" s="119"/>
      <c r="Y749" s="119"/>
      <c r="Z749" s="119"/>
      <c r="AA749" s="221" t="s">
        <v>788</v>
      </c>
      <c r="AB749" s="18">
        <v>22.4</v>
      </c>
      <c r="AC749" s="222">
        <v>17.29</v>
      </c>
      <c r="AD749" s="223"/>
      <c r="AE749" s="222">
        <v>17.29</v>
      </c>
      <c r="AF749" s="222">
        <v>0.3</v>
      </c>
      <c r="AG749" s="222">
        <v>17.29</v>
      </c>
      <c r="AH749" s="146">
        <f t="shared" si="19"/>
        <v>17.490000000000002</v>
      </c>
      <c r="AI749" s="222">
        <v>33.2</v>
      </c>
      <c r="AJ749" s="223"/>
      <c r="AK749" s="119"/>
      <c r="AL749" s="119"/>
      <c r="AM749" s="119" t="s">
        <v>789</v>
      </c>
      <c r="AN749" s="119" t="s">
        <v>231</v>
      </c>
      <c r="AO749" s="119">
        <v>284</v>
      </c>
      <c r="AP749" s="119"/>
      <c r="AQ749" s="119">
        <v>599</v>
      </c>
      <c r="AR749" s="119">
        <v>609</v>
      </c>
      <c r="AS749" s="119">
        <v>2009</v>
      </c>
      <c r="AT749" s="119"/>
      <c r="AU749" s="119"/>
      <c r="AV749" s="119"/>
      <c r="AW749" s="119" t="s">
        <v>790</v>
      </c>
      <c r="AX749" s="119"/>
      <c r="AY749" s="119"/>
      <c r="AZ749" s="119"/>
      <c r="BA749" s="119"/>
      <c r="BB749" s="119"/>
      <c r="BC749" s="119"/>
      <c r="BD749" s="119"/>
      <c r="BE749" s="119"/>
      <c r="BF749" s="119"/>
      <c r="BG749" s="119"/>
      <c r="BH749" s="119"/>
      <c r="BI749" s="119"/>
      <c r="BJ749" s="119"/>
      <c r="BK749" s="211"/>
      <c r="BL749" s="212"/>
      <c r="BM749" s="212"/>
      <c r="BN749" s="212"/>
      <c r="BO749" s="212"/>
      <c r="BP749" s="119"/>
      <c r="BQ749" s="119"/>
      <c r="BR749" s="101"/>
    </row>
    <row r="750" spans="1:70" s="120" customFormat="1" ht="12" customHeight="1">
      <c r="A750" s="215" t="s">
        <v>962</v>
      </c>
      <c r="B750" s="216">
        <v>371.08</v>
      </c>
      <c r="C750" s="119"/>
      <c r="D750" s="218">
        <v>372.11</v>
      </c>
      <c r="E750" s="219" t="s">
        <v>786</v>
      </c>
      <c r="F750" s="67">
        <f>IF(D750&lt;=374.5,(D750-'[2]Stages'!$C$73)*'[2]Stages'!$H$74+'[2]Stages'!$E$73,IF(D750&lt;=385.3,(D750-'[2]Stages'!$C$74)*'[2]Stages'!$H$75+'[2]Stages'!$E$74,IF(D750&lt;=391.8,(D750-'[2]Stages'!$C$75)*'[2]Stages'!$H$76+'[2]Stages'!$E$75,IF(D750&lt;=397.5,(D750-'[2]Stages'!$C$76)*'[2]Stages'!$H$77+'[2]Stages'!$E$76,IF(D750&lt;=407,(D750-'[2]Stages'!$C$77)*'[2]Stages'!$H$78+'[2]Stages'!$E$77,IF(D750&lt;=411.2,(D750-'[2]Stages'!$C$78)*'[2]Stages'!$H$79+'[2]Stages'!$E$78,IF(D750&lt;=416,(D750-'[2]Stages'!$C$79)*'[2]Stages'!$H$80+'[2]Stages'!$E$79)))))))</f>
        <v>370.1624183006536</v>
      </c>
      <c r="G750" s="119" t="s">
        <v>19</v>
      </c>
      <c r="H750" s="215" t="s">
        <v>794</v>
      </c>
      <c r="I750" s="215" t="s">
        <v>952</v>
      </c>
      <c r="J750" s="119"/>
      <c r="K750" s="119"/>
      <c r="L750" s="119"/>
      <c r="M750" s="216"/>
      <c r="N750" s="119"/>
      <c r="O750" s="119"/>
      <c r="P750" s="119"/>
      <c r="Q750" s="215" t="s">
        <v>238</v>
      </c>
      <c r="R750" s="227" t="s">
        <v>838</v>
      </c>
      <c r="S750" s="119"/>
      <c r="T750" s="119"/>
      <c r="U750" s="119"/>
      <c r="V750" s="119"/>
      <c r="W750" s="105" t="s">
        <v>477</v>
      </c>
      <c r="X750" s="119"/>
      <c r="Y750" s="119"/>
      <c r="Z750" s="119"/>
      <c r="AA750" s="221" t="s">
        <v>788</v>
      </c>
      <c r="AB750" s="18">
        <v>22.4</v>
      </c>
      <c r="AC750" s="222">
        <v>18.47</v>
      </c>
      <c r="AD750" s="223"/>
      <c r="AE750" s="222">
        <v>18.47</v>
      </c>
      <c r="AF750" s="222">
        <v>0.29</v>
      </c>
      <c r="AG750" s="222">
        <v>18.47</v>
      </c>
      <c r="AH750" s="146">
        <f t="shared" si="19"/>
        <v>18.67</v>
      </c>
      <c r="AI750" s="222">
        <v>28</v>
      </c>
      <c r="AJ750" s="223"/>
      <c r="AK750" s="119"/>
      <c r="AL750" s="119"/>
      <c r="AM750" s="119" t="s">
        <v>789</v>
      </c>
      <c r="AN750" s="119" t="s">
        <v>231</v>
      </c>
      <c r="AO750" s="119">
        <v>284</v>
      </c>
      <c r="AP750" s="119"/>
      <c r="AQ750" s="119">
        <v>599</v>
      </c>
      <c r="AR750" s="119">
        <v>609</v>
      </c>
      <c r="AS750" s="119">
        <v>2009</v>
      </c>
      <c r="AT750" s="119"/>
      <c r="AU750" s="119"/>
      <c r="AV750" s="119"/>
      <c r="AW750" s="119" t="s">
        <v>790</v>
      </c>
      <c r="AX750" s="119"/>
      <c r="AY750" s="119"/>
      <c r="AZ750" s="119"/>
      <c r="BA750" s="119"/>
      <c r="BB750" s="119"/>
      <c r="BC750" s="119"/>
      <c r="BD750" s="119"/>
      <c r="BE750" s="119"/>
      <c r="BF750" s="119"/>
      <c r="BG750" s="119"/>
      <c r="BH750" s="119"/>
      <c r="BI750" s="119"/>
      <c r="BJ750" s="119"/>
      <c r="BK750" s="211"/>
      <c r="BL750" s="212"/>
      <c r="BM750" s="212"/>
      <c r="BN750" s="212"/>
      <c r="BO750" s="212"/>
      <c r="BP750" s="119"/>
      <c r="BQ750" s="119"/>
      <c r="BR750" s="101"/>
    </row>
    <row r="751" spans="1:70" s="120" customFormat="1" ht="12" customHeight="1">
      <c r="A751" s="215" t="s">
        <v>963</v>
      </c>
      <c r="B751" s="216">
        <v>371.13</v>
      </c>
      <c r="C751" s="119"/>
      <c r="D751" s="218">
        <v>372.16</v>
      </c>
      <c r="E751" s="219" t="s">
        <v>786</v>
      </c>
      <c r="F751" s="67">
        <f>IF(D751&lt;=374.5,(D751-'[2]Stages'!$C$73)*'[2]Stages'!$H$74+'[2]Stages'!$E$73,IF(D751&lt;=385.3,(D751-'[2]Stages'!$C$74)*'[2]Stages'!$H$75+'[2]Stages'!$E$74,IF(D751&lt;=391.8,(D751-'[2]Stages'!$C$75)*'[2]Stages'!$H$76+'[2]Stages'!$E$75,IF(D751&lt;=397.5,(D751-'[2]Stages'!$C$76)*'[2]Stages'!$H$77+'[2]Stages'!$E$76,IF(D751&lt;=407,(D751-'[2]Stages'!$C$77)*'[2]Stages'!$H$78+'[2]Stages'!$E$77,IF(D751&lt;=411.2,(D751-'[2]Stages'!$C$78)*'[2]Stages'!$H$79+'[2]Stages'!$E$78,IF(D751&lt;=416,(D751-'[2]Stages'!$C$79)*'[2]Stages'!$H$80+'[2]Stages'!$E$79)))))))</f>
        <v>370.2058823529412</v>
      </c>
      <c r="G751" s="119" t="s">
        <v>19</v>
      </c>
      <c r="H751" s="215" t="s">
        <v>794</v>
      </c>
      <c r="I751" s="215" t="s">
        <v>952</v>
      </c>
      <c r="J751" s="119"/>
      <c r="K751" s="119"/>
      <c r="L751" s="119"/>
      <c r="M751" s="216"/>
      <c r="N751" s="119"/>
      <c r="O751" s="119"/>
      <c r="P751" s="119"/>
      <c r="Q751" s="215" t="s">
        <v>238</v>
      </c>
      <c r="R751" s="227" t="s">
        <v>838</v>
      </c>
      <c r="S751" s="119"/>
      <c r="T751" s="119"/>
      <c r="U751" s="119"/>
      <c r="V751" s="119"/>
      <c r="W751" s="105" t="s">
        <v>477</v>
      </c>
      <c r="X751" s="119"/>
      <c r="Y751" s="119"/>
      <c r="Z751" s="119"/>
      <c r="AA751" s="221" t="s">
        <v>788</v>
      </c>
      <c r="AB751" s="18">
        <v>22.4</v>
      </c>
      <c r="AC751" s="222">
        <v>17.97</v>
      </c>
      <c r="AD751" s="223"/>
      <c r="AE751" s="222">
        <v>17.97</v>
      </c>
      <c r="AF751" s="222">
        <v>0.39</v>
      </c>
      <c r="AG751" s="222">
        <v>17.97</v>
      </c>
      <c r="AH751" s="146">
        <f t="shared" si="19"/>
        <v>18.17</v>
      </c>
      <c r="AI751" s="222">
        <v>30.2</v>
      </c>
      <c r="AJ751" s="223"/>
      <c r="AK751" s="119"/>
      <c r="AL751" s="119"/>
      <c r="AM751" s="119" t="s">
        <v>789</v>
      </c>
      <c r="AN751" s="119" t="s">
        <v>231</v>
      </c>
      <c r="AO751" s="119">
        <v>284</v>
      </c>
      <c r="AP751" s="119"/>
      <c r="AQ751" s="119">
        <v>599</v>
      </c>
      <c r="AR751" s="119">
        <v>609</v>
      </c>
      <c r="AS751" s="119">
        <v>2009</v>
      </c>
      <c r="AT751" s="119"/>
      <c r="AU751" s="119"/>
      <c r="AV751" s="119"/>
      <c r="AW751" s="119" t="s">
        <v>790</v>
      </c>
      <c r="AX751" s="119"/>
      <c r="AY751" s="119"/>
      <c r="AZ751" s="119"/>
      <c r="BA751" s="119"/>
      <c r="BB751" s="119"/>
      <c r="BC751" s="119"/>
      <c r="BD751" s="119"/>
      <c r="BE751" s="119"/>
      <c r="BF751" s="119"/>
      <c r="BG751" s="119"/>
      <c r="BH751" s="119"/>
      <c r="BI751" s="119"/>
      <c r="BJ751" s="119"/>
      <c r="BK751" s="211"/>
      <c r="BL751" s="212"/>
      <c r="BM751" s="212"/>
      <c r="BN751" s="212"/>
      <c r="BO751" s="212"/>
      <c r="BP751" s="119"/>
      <c r="BQ751" s="119"/>
      <c r="BR751" s="101"/>
    </row>
    <row r="752" spans="1:70" s="120" customFormat="1" ht="12" customHeight="1">
      <c r="A752" s="215" t="s">
        <v>964</v>
      </c>
      <c r="B752" s="217">
        <v>371.16</v>
      </c>
      <c r="C752" s="119"/>
      <c r="D752" s="224">
        <v>372.19</v>
      </c>
      <c r="E752" s="219" t="s">
        <v>786</v>
      </c>
      <c r="F752" s="67">
        <f>IF(D752&lt;=374.5,(D752-'[2]Stages'!$C$73)*'[2]Stages'!$H$74+'[2]Stages'!$E$73,IF(D752&lt;=385.3,(D752-'[2]Stages'!$C$74)*'[2]Stages'!$H$75+'[2]Stages'!$E$74,IF(D752&lt;=391.8,(D752-'[2]Stages'!$C$75)*'[2]Stages'!$H$76+'[2]Stages'!$E$75,IF(D752&lt;=397.5,(D752-'[2]Stages'!$C$76)*'[2]Stages'!$H$77+'[2]Stages'!$E$76,IF(D752&lt;=407,(D752-'[2]Stages'!$C$77)*'[2]Stages'!$H$78+'[2]Stages'!$E$77,IF(D752&lt;=411.2,(D752-'[2]Stages'!$C$78)*'[2]Stages'!$H$79+'[2]Stages'!$E$78,IF(D752&lt;=416,(D752-'[2]Stages'!$C$79)*'[2]Stages'!$H$80+'[2]Stages'!$E$79)))))))</f>
        <v>370.23196078431374</v>
      </c>
      <c r="G752" s="119" t="s">
        <v>19</v>
      </c>
      <c r="H752" s="215" t="s">
        <v>794</v>
      </c>
      <c r="I752" s="215" t="s">
        <v>952</v>
      </c>
      <c r="J752" s="119"/>
      <c r="K752" s="119"/>
      <c r="L752" s="119"/>
      <c r="M752" s="217"/>
      <c r="N752" s="119"/>
      <c r="O752" s="119"/>
      <c r="P752" s="119"/>
      <c r="Q752" s="215" t="s">
        <v>207</v>
      </c>
      <c r="R752" s="215" t="s">
        <v>774</v>
      </c>
      <c r="S752" s="119"/>
      <c r="T752" s="119"/>
      <c r="U752" s="119"/>
      <c r="V752" s="119"/>
      <c r="W752" s="105" t="s">
        <v>477</v>
      </c>
      <c r="X752" s="119"/>
      <c r="Y752" s="119"/>
      <c r="Z752" s="119"/>
      <c r="AA752" s="221" t="s">
        <v>788</v>
      </c>
      <c r="AB752" s="18">
        <v>22.4</v>
      </c>
      <c r="AC752" s="225">
        <v>16.92</v>
      </c>
      <c r="AD752" s="223"/>
      <c r="AE752" s="225">
        <v>16.92</v>
      </c>
      <c r="AF752" s="225">
        <v>0.07</v>
      </c>
      <c r="AG752" s="225">
        <v>16.92</v>
      </c>
      <c r="AH752" s="146">
        <f t="shared" si="19"/>
        <v>17.120000000000005</v>
      </c>
      <c r="AI752" s="225">
        <v>34.8</v>
      </c>
      <c r="AJ752" s="223"/>
      <c r="AK752" s="119"/>
      <c r="AL752" s="119"/>
      <c r="AM752" s="119" t="s">
        <v>789</v>
      </c>
      <c r="AN752" s="119" t="s">
        <v>231</v>
      </c>
      <c r="AO752" s="119">
        <v>284</v>
      </c>
      <c r="AP752" s="119"/>
      <c r="AQ752" s="119">
        <v>599</v>
      </c>
      <c r="AR752" s="119">
        <v>609</v>
      </c>
      <c r="AS752" s="119">
        <v>2009</v>
      </c>
      <c r="AT752" s="119"/>
      <c r="AU752" s="119"/>
      <c r="AV752" s="119"/>
      <c r="AW752" s="119" t="s">
        <v>790</v>
      </c>
      <c r="AX752" s="119"/>
      <c r="AY752" s="119"/>
      <c r="AZ752" s="119"/>
      <c r="BA752" s="119"/>
      <c r="BB752" s="119"/>
      <c r="BC752" s="119"/>
      <c r="BD752" s="119"/>
      <c r="BE752" s="119"/>
      <c r="BF752" s="119"/>
      <c r="BG752" s="119"/>
      <c r="BH752" s="119"/>
      <c r="BI752" s="119"/>
      <c r="BJ752" s="119"/>
      <c r="BK752" s="211"/>
      <c r="BL752" s="212"/>
      <c r="BM752" s="212"/>
      <c r="BN752" s="212"/>
      <c r="BO752" s="212"/>
      <c r="BP752" s="119"/>
      <c r="BQ752" s="119"/>
      <c r="BR752" s="101"/>
    </row>
    <row r="753" spans="1:70" s="120" customFormat="1" ht="12" customHeight="1">
      <c r="A753" s="215" t="s">
        <v>965</v>
      </c>
      <c r="B753" s="216">
        <v>371.28</v>
      </c>
      <c r="C753" s="119"/>
      <c r="D753" s="218">
        <v>372.31</v>
      </c>
      <c r="E753" s="219" t="s">
        <v>786</v>
      </c>
      <c r="F753" s="67">
        <f>IF(D753&lt;=374.5,(D753-'[2]Stages'!$C$73)*'[2]Stages'!$H$74+'[2]Stages'!$E$73,IF(D753&lt;=385.3,(D753-'[2]Stages'!$C$74)*'[2]Stages'!$H$75+'[2]Stages'!$E$74,IF(D753&lt;=391.8,(D753-'[2]Stages'!$C$75)*'[2]Stages'!$H$76+'[2]Stages'!$E$75,IF(D753&lt;=397.5,(D753-'[2]Stages'!$C$76)*'[2]Stages'!$H$77+'[2]Stages'!$E$76,IF(D753&lt;=407,(D753-'[2]Stages'!$C$77)*'[2]Stages'!$H$78+'[2]Stages'!$E$77,IF(D753&lt;=411.2,(D753-'[2]Stages'!$C$78)*'[2]Stages'!$H$79+'[2]Stages'!$E$78,IF(D753&lt;=416,(D753-'[2]Stages'!$C$79)*'[2]Stages'!$H$80+'[2]Stages'!$E$79)))))))</f>
        <v>370.33627450980396</v>
      </c>
      <c r="G753" s="119" t="s">
        <v>19</v>
      </c>
      <c r="H753" s="215" t="s">
        <v>794</v>
      </c>
      <c r="I753" s="215" t="s">
        <v>952</v>
      </c>
      <c r="J753" s="119"/>
      <c r="K753" s="119"/>
      <c r="L753" s="119"/>
      <c r="M753" s="216"/>
      <c r="N753" s="119"/>
      <c r="O753" s="119"/>
      <c r="P753" s="119"/>
      <c r="Q753" s="215" t="s">
        <v>238</v>
      </c>
      <c r="R753" s="215" t="s">
        <v>796</v>
      </c>
      <c r="S753" s="119"/>
      <c r="T753" s="119"/>
      <c r="U753" s="119"/>
      <c r="V753" s="119"/>
      <c r="W753" s="105" t="s">
        <v>477</v>
      </c>
      <c r="X753" s="119"/>
      <c r="Y753" s="119"/>
      <c r="Z753" s="119"/>
      <c r="AA753" s="226">
        <v>4</v>
      </c>
      <c r="AB753" s="18">
        <v>22.4</v>
      </c>
      <c r="AC753" s="222">
        <v>17.69</v>
      </c>
      <c r="AD753" s="223"/>
      <c r="AE753" s="222">
        <v>17.69</v>
      </c>
      <c r="AF753" s="222">
        <v>0.38</v>
      </c>
      <c r="AG753" s="222">
        <v>17.69</v>
      </c>
      <c r="AH753" s="146">
        <f t="shared" si="19"/>
        <v>17.890000000000004</v>
      </c>
      <c r="AI753" s="222">
        <v>31.4</v>
      </c>
      <c r="AJ753" s="223"/>
      <c r="AK753" s="119"/>
      <c r="AL753" s="119"/>
      <c r="AM753" s="119" t="s">
        <v>789</v>
      </c>
      <c r="AN753" s="119" t="s">
        <v>231</v>
      </c>
      <c r="AO753" s="119">
        <v>284</v>
      </c>
      <c r="AP753" s="119"/>
      <c r="AQ753" s="119">
        <v>599</v>
      </c>
      <c r="AR753" s="119">
        <v>609</v>
      </c>
      <c r="AS753" s="119">
        <v>2009</v>
      </c>
      <c r="AT753" s="119"/>
      <c r="AU753" s="119"/>
      <c r="AV753" s="119"/>
      <c r="AW753" s="119" t="s">
        <v>790</v>
      </c>
      <c r="AX753" s="119"/>
      <c r="AY753" s="119"/>
      <c r="AZ753" s="119"/>
      <c r="BA753" s="119"/>
      <c r="BB753" s="119"/>
      <c r="BC753" s="119"/>
      <c r="BD753" s="119"/>
      <c r="BE753" s="119"/>
      <c r="BF753" s="119"/>
      <c r="BG753" s="119"/>
      <c r="BH753" s="119"/>
      <c r="BI753" s="119"/>
      <c r="BJ753" s="119"/>
      <c r="BK753" s="211"/>
      <c r="BL753" s="212"/>
      <c r="BM753" s="212"/>
      <c r="BN753" s="212"/>
      <c r="BO753" s="212"/>
      <c r="BP753" s="119"/>
      <c r="BQ753" s="119"/>
      <c r="BR753" s="101"/>
    </row>
    <row r="754" spans="1:70" s="120" customFormat="1" ht="12" customHeight="1">
      <c r="A754" s="215" t="s">
        <v>966</v>
      </c>
      <c r="B754" s="216">
        <v>371.28</v>
      </c>
      <c r="C754" s="119"/>
      <c r="D754" s="218">
        <v>372.31</v>
      </c>
      <c r="E754" s="219" t="s">
        <v>786</v>
      </c>
      <c r="F754" s="67">
        <f>IF(D754&lt;=374.5,(D754-'[2]Stages'!$C$73)*'[2]Stages'!$H$74+'[2]Stages'!$E$73,IF(D754&lt;=385.3,(D754-'[2]Stages'!$C$74)*'[2]Stages'!$H$75+'[2]Stages'!$E$74,IF(D754&lt;=391.8,(D754-'[2]Stages'!$C$75)*'[2]Stages'!$H$76+'[2]Stages'!$E$75,IF(D754&lt;=397.5,(D754-'[2]Stages'!$C$76)*'[2]Stages'!$H$77+'[2]Stages'!$E$76,IF(D754&lt;=407,(D754-'[2]Stages'!$C$77)*'[2]Stages'!$H$78+'[2]Stages'!$E$77,IF(D754&lt;=411.2,(D754-'[2]Stages'!$C$78)*'[2]Stages'!$H$79+'[2]Stages'!$E$78,IF(D754&lt;=416,(D754-'[2]Stages'!$C$79)*'[2]Stages'!$H$80+'[2]Stages'!$E$79)))))))</f>
        <v>370.33627450980396</v>
      </c>
      <c r="G754" s="119" t="s">
        <v>19</v>
      </c>
      <c r="H754" s="215" t="s">
        <v>794</v>
      </c>
      <c r="I754" s="215" t="s">
        <v>952</v>
      </c>
      <c r="J754" s="119"/>
      <c r="K754" s="119"/>
      <c r="L754" s="119"/>
      <c r="M754" s="216"/>
      <c r="N754" s="119"/>
      <c r="O754" s="119"/>
      <c r="P754" s="119"/>
      <c r="Q754" s="215" t="s">
        <v>238</v>
      </c>
      <c r="R754" s="227" t="s">
        <v>838</v>
      </c>
      <c r="S754" s="119"/>
      <c r="T754" s="119"/>
      <c r="U754" s="119"/>
      <c r="V754" s="119"/>
      <c r="W754" s="105" t="s">
        <v>477</v>
      </c>
      <c r="X754" s="119"/>
      <c r="Y754" s="119"/>
      <c r="Z754" s="119"/>
      <c r="AA754" s="221" t="s">
        <v>788</v>
      </c>
      <c r="AB754" s="18">
        <v>22.4</v>
      </c>
      <c r="AC754" s="222">
        <v>18.07</v>
      </c>
      <c r="AD754" s="223"/>
      <c r="AE754" s="222">
        <v>18.07</v>
      </c>
      <c r="AF754" s="222">
        <v>0.32</v>
      </c>
      <c r="AG754" s="222">
        <v>18.07</v>
      </c>
      <c r="AH754" s="146">
        <f t="shared" si="19"/>
        <v>18.270000000000003</v>
      </c>
      <c r="AI754" s="222">
        <v>29.8</v>
      </c>
      <c r="AJ754" s="223"/>
      <c r="AK754" s="119"/>
      <c r="AL754" s="119"/>
      <c r="AM754" s="119" t="s">
        <v>789</v>
      </c>
      <c r="AN754" s="119" t="s">
        <v>231</v>
      </c>
      <c r="AO754" s="119">
        <v>284</v>
      </c>
      <c r="AP754" s="119"/>
      <c r="AQ754" s="119">
        <v>599</v>
      </c>
      <c r="AR754" s="119">
        <v>609</v>
      </c>
      <c r="AS754" s="119">
        <v>2009</v>
      </c>
      <c r="AT754" s="119"/>
      <c r="AU754" s="119"/>
      <c r="AV754" s="119"/>
      <c r="AW754" s="119" t="s">
        <v>790</v>
      </c>
      <c r="AX754" s="119"/>
      <c r="AY754" s="119"/>
      <c r="AZ754" s="119"/>
      <c r="BA754" s="119"/>
      <c r="BB754" s="119"/>
      <c r="BC754" s="119"/>
      <c r="BD754" s="119"/>
      <c r="BE754" s="119"/>
      <c r="BF754" s="119"/>
      <c r="BG754" s="119"/>
      <c r="BH754" s="119"/>
      <c r="BI754" s="119"/>
      <c r="BJ754" s="119"/>
      <c r="BK754" s="211"/>
      <c r="BL754" s="212"/>
      <c r="BM754" s="212"/>
      <c r="BN754" s="212"/>
      <c r="BO754" s="212"/>
      <c r="BP754" s="119"/>
      <c r="BQ754" s="119"/>
      <c r="BR754" s="101"/>
    </row>
    <row r="755" spans="1:70" s="120" customFormat="1" ht="12" customHeight="1">
      <c r="A755" s="215" t="s">
        <v>967</v>
      </c>
      <c r="B755" s="216">
        <v>371.41</v>
      </c>
      <c r="C755" s="119"/>
      <c r="D755" s="218">
        <v>372.44</v>
      </c>
      <c r="E755" s="219" t="s">
        <v>786</v>
      </c>
      <c r="F755" s="67">
        <f>IF(D755&lt;=374.5,(D755-'[2]Stages'!$C$73)*'[2]Stages'!$H$74+'[2]Stages'!$E$73,IF(D755&lt;=385.3,(D755-'[2]Stages'!$C$74)*'[2]Stages'!$H$75+'[2]Stages'!$E$74,IF(D755&lt;=391.8,(D755-'[2]Stages'!$C$75)*'[2]Stages'!$H$76+'[2]Stages'!$E$75,IF(D755&lt;=397.5,(D755-'[2]Stages'!$C$76)*'[2]Stages'!$H$77+'[2]Stages'!$E$76,IF(D755&lt;=407,(D755-'[2]Stages'!$C$77)*'[2]Stages'!$H$78+'[2]Stages'!$E$77,IF(D755&lt;=411.2,(D755-'[2]Stages'!$C$78)*'[2]Stages'!$H$79+'[2]Stages'!$E$78,IF(D755&lt;=416,(D755-'[2]Stages'!$C$79)*'[2]Stages'!$H$80+'[2]Stages'!$E$79)))))))</f>
        <v>370.44928104575166</v>
      </c>
      <c r="G755" s="119" t="s">
        <v>19</v>
      </c>
      <c r="H755" s="215" t="s">
        <v>794</v>
      </c>
      <c r="I755" s="215" t="s">
        <v>968</v>
      </c>
      <c r="J755" s="119"/>
      <c r="K755" s="119"/>
      <c r="L755" s="119"/>
      <c r="M755" s="216"/>
      <c r="N755" s="119"/>
      <c r="O755" s="119"/>
      <c r="P755" s="119"/>
      <c r="Q755" s="215" t="s">
        <v>238</v>
      </c>
      <c r="R755" s="227" t="s">
        <v>838</v>
      </c>
      <c r="S755" s="119"/>
      <c r="T755" s="119"/>
      <c r="U755" s="119"/>
      <c r="V755" s="119"/>
      <c r="W755" s="105" t="s">
        <v>477</v>
      </c>
      <c r="X755" s="119"/>
      <c r="Y755" s="119"/>
      <c r="Z755" s="119"/>
      <c r="AA755" s="221" t="s">
        <v>788</v>
      </c>
      <c r="AB755" s="18">
        <v>22.4</v>
      </c>
      <c r="AC755" s="222">
        <v>18.37</v>
      </c>
      <c r="AD755" s="223"/>
      <c r="AE755" s="222">
        <v>18.37</v>
      </c>
      <c r="AF755" s="222">
        <v>0.21</v>
      </c>
      <c r="AG755" s="222">
        <v>18.37</v>
      </c>
      <c r="AH755" s="146">
        <f t="shared" si="19"/>
        <v>18.570000000000004</v>
      </c>
      <c r="AI755" s="222">
        <v>28.5</v>
      </c>
      <c r="AJ755" s="223"/>
      <c r="AK755" s="119"/>
      <c r="AL755" s="119"/>
      <c r="AM755" s="119" t="s">
        <v>789</v>
      </c>
      <c r="AN755" s="119" t="s">
        <v>231</v>
      </c>
      <c r="AO755" s="119">
        <v>284</v>
      </c>
      <c r="AP755" s="119"/>
      <c r="AQ755" s="119">
        <v>599</v>
      </c>
      <c r="AR755" s="119">
        <v>609</v>
      </c>
      <c r="AS755" s="119">
        <v>2009</v>
      </c>
      <c r="AT755" s="119"/>
      <c r="AU755" s="119"/>
      <c r="AV755" s="119"/>
      <c r="AW755" s="119" t="s">
        <v>790</v>
      </c>
      <c r="AX755" s="119"/>
      <c r="AY755" s="119"/>
      <c r="AZ755" s="119"/>
      <c r="BA755" s="119"/>
      <c r="BB755" s="119"/>
      <c r="BC755" s="119"/>
      <c r="BD755" s="119"/>
      <c r="BE755" s="119"/>
      <c r="BF755" s="119"/>
      <c r="BG755" s="119"/>
      <c r="BH755" s="119"/>
      <c r="BI755" s="119"/>
      <c r="BJ755" s="119"/>
      <c r="BK755" s="211"/>
      <c r="BL755" s="212"/>
      <c r="BM755" s="212"/>
      <c r="BN755" s="212"/>
      <c r="BO755" s="212"/>
      <c r="BP755" s="119"/>
      <c r="BQ755" s="119"/>
      <c r="BR755" s="101"/>
    </row>
    <row r="756" spans="1:70" s="120" customFormat="1" ht="12" customHeight="1">
      <c r="A756" s="215" t="s">
        <v>969</v>
      </c>
      <c r="B756" s="216">
        <v>371.41</v>
      </c>
      <c r="C756" s="119"/>
      <c r="D756" s="218">
        <v>372.44</v>
      </c>
      <c r="E756" s="219" t="s">
        <v>786</v>
      </c>
      <c r="F756" s="67">
        <f>IF(D756&lt;=374.5,(D756-'[2]Stages'!$C$73)*'[2]Stages'!$H$74+'[2]Stages'!$E$73,IF(D756&lt;=385.3,(D756-'[2]Stages'!$C$74)*'[2]Stages'!$H$75+'[2]Stages'!$E$74,IF(D756&lt;=391.8,(D756-'[2]Stages'!$C$75)*'[2]Stages'!$H$76+'[2]Stages'!$E$75,IF(D756&lt;=397.5,(D756-'[2]Stages'!$C$76)*'[2]Stages'!$H$77+'[2]Stages'!$E$76,IF(D756&lt;=407,(D756-'[2]Stages'!$C$77)*'[2]Stages'!$H$78+'[2]Stages'!$E$77,IF(D756&lt;=411.2,(D756-'[2]Stages'!$C$78)*'[2]Stages'!$H$79+'[2]Stages'!$E$78,IF(D756&lt;=416,(D756-'[2]Stages'!$C$79)*'[2]Stages'!$H$80+'[2]Stages'!$E$79)))))))</f>
        <v>370.44928104575166</v>
      </c>
      <c r="G756" s="119" t="s">
        <v>19</v>
      </c>
      <c r="H756" s="215" t="s">
        <v>794</v>
      </c>
      <c r="I756" s="220" t="s">
        <v>970</v>
      </c>
      <c r="J756" s="119"/>
      <c r="K756" s="119"/>
      <c r="L756" s="119"/>
      <c r="M756" s="216"/>
      <c r="N756" s="119"/>
      <c r="O756" s="119"/>
      <c r="P756" s="119"/>
      <c r="Q756" s="215" t="s">
        <v>238</v>
      </c>
      <c r="R756" s="215" t="s">
        <v>971</v>
      </c>
      <c r="S756" s="119"/>
      <c r="T756" s="119"/>
      <c r="U756" s="119"/>
      <c r="V756" s="119"/>
      <c r="W756" s="105" t="s">
        <v>477</v>
      </c>
      <c r="X756" s="119"/>
      <c r="Y756" s="119"/>
      <c r="Z756" s="119"/>
      <c r="AA756" s="221" t="s">
        <v>788</v>
      </c>
      <c r="AB756" s="18">
        <v>22.4</v>
      </c>
      <c r="AC756" s="222">
        <v>18.7</v>
      </c>
      <c r="AD756" s="223"/>
      <c r="AE756" s="222">
        <v>18.7</v>
      </c>
      <c r="AF756" s="222">
        <v>0.2</v>
      </c>
      <c r="AG756" s="222">
        <v>18.7</v>
      </c>
      <c r="AH756" s="146">
        <f t="shared" si="19"/>
        <v>18.900000000000002</v>
      </c>
      <c r="AI756" s="222">
        <v>27</v>
      </c>
      <c r="AJ756" s="223"/>
      <c r="AK756" s="119"/>
      <c r="AL756" s="119"/>
      <c r="AM756" s="119" t="s">
        <v>789</v>
      </c>
      <c r="AN756" s="119" t="s">
        <v>231</v>
      </c>
      <c r="AO756" s="119">
        <v>284</v>
      </c>
      <c r="AP756" s="119"/>
      <c r="AQ756" s="119">
        <v>599</v>
      </c>
      <c r="AR756" s="119">
        <v>609</v>
      </c>
      <c r="AS756" s="119">
        <v>2009</v>
      </c>
      <c r="AT756" s="119"/>
      <c r="AU756" s="119"/>
      <c r="AV756" s="119"/>
      <c r="AW756" s="119" t="s">
        <v>790</v>
      </c>
      <c r="AX756" s="119"/>
      <c r="AY756" s="119"/>
      <c r="AZ756" s="119"/>
      <c r="BA756" s="119"/>
      <c r="BB756" s="119"/>
      <c r="BC756" s="119"/>
      <c r="BD756" s="119"/>
      <c r="BE756" s="119"/>
      <c r="BF756" s="119"/>
      <c r="BG756" s="119"/>
      <c r="BH756" s="119"/>
      <c r="BI756" s="119"/>
      <c r="BJ756" s="119"/>
      <c r="BK756" s="211"/>
      <c r="BL756" s="212"/>
      <c r="BM756" s="212"/>
      <c r="BN756" s="212"/>
      <c r="BO756" s="212"/>
      <c r="BP756" s="119"/>
      <c r="BQ756" s="119"/>
      <c r="BR756" s="101"/>
    </row>
    <row r="757" spans="1:70" s="120" customFormat="1" ht="12" customHeight="1">
      <c r="A757" s="215" t="s">
        <v>972</v>
      </c>
      <c r="B757" s="216">
        <v>371.56</v>
      </c>
      <c r="C757" s="119"/>
      <c r="D757" s="218">
        <v>372.59</v>
      </c>
      <c r="E757" s="219" t="s">
        <v>786</v>
      </c>
      <c r="F757" s="67">
        <f>IF(D757&lt;=374.5,(D757-'[2]Stages'!$C$73)*'[2]Stages'!$H$74+'[2]Stages'!$E$73,IF(D757&lt;=385.3,(D757-'[2]Stages'!$C$74)*'[2]Stages'!$H$75+'[2]Stages'!$E$74,IF(D757&lt;=391.8,(D757-'[2]Stages'!$C$75)*'[2]Stages'!$H$76+'[2]Stages'!$E$75,IF(D757&lt;=397.5,(D757-'[2]Stages'!$C$76)*'[2]Stages'!$H$77+'[2]Stages'!$E$76,IF(D757&lt;=407,(D757-'[2]Stages'!$C$77)*'[2]Stages'!$H$78+'[2]Stages'!$E$77,IF(D757&lt;=411.2,(D757-'[2]Stages'!$C$78)*'[2]Stages'!$H$79+'[2]Stages'!$E$78,IF(D757&lt;=416,(D757-'[2]Stages'!$C$79)*'[2]Stages'!$H$80+'[2]Stages'!$E$79)))))))</f>
        <v>370.57967320261434</v>
      </c>
      <c r="G757" s="119" t="s">
        <v>19</v>
      </c>
      <c r="H757" s="215" t="s">
        <v>794</v>
      </c>
      <c r="I757" s="215" t="s">
        <v>968</v>
      </c>
      <c r="J757" s="119"/>
      <c r="K757" s="119"/>
      <c r="L757" s="119"/>
      <c r="M757" s="216"/>
      <c r="N757" s="119"/>
      <c r="O757" s="119"/>
      <c r="P757" s="119"/>
      <c r="Q757" s="215" t="s">
        <v>238</v>
      </c>
      <c r="R757" s="227" t="s">
        <v>838</v>
      </c>
      <c r="S757" s="119"/>
      <c r="T757" s="119"/>
      <c r="U757" s="119"/>
      <c r="V757" s="119"/>
      <c r="W757" s="105" t="s">
        <v>477</v>
      </c>
      <c r="X757" s="119"/>
      <c r="Y757" s="119"/>
      <c r="Z757" s="119"/>
      <c r="AA757" s="221" t="s">
        <v>788</v>
      </c>
      <c r="AB757" s="18">
        <v>22.4</v>
      </c>
      <c r="AC757" s="222">
        <v>18.67</v>
      </c>
      <c r="AD757" s="223"/>
      <c r="AE757" s="222">
        <v>18.67</v>
      </c>
      <c r="AF757" s="222">
        <v>0.29</v>
      </c>
      <c r="AG757" s="222">
        <v>18.67</v>
      </c>
      <c r="AH757" s="146">
        <f t="shared" si="19"/>
        <v>18.870000000000005</v>
      </c>
      <c r="AI757" s="222">
        <v>27.2</v>
      </c>
      <c r="AJ757" s="223"/>
      <c r="AK757" s="119"/>
      <c r="AL757" s="119"/>
      <c r="AM757" s="119" t="s">
        <v>789</v>
      </c>
      <c r="AN757" s="119" t="s">
        <v>231</v>
      </c>
      <c r="AO757" s="119">
        <v>284</v>
      </c>
      <c r="AP757" s="119"/>
      <c r="AQ757" s="119">
        <v>599</v>
      </c>
      <c r="AR757" s="119">
        <v>609</v>
      </c>
      <c r="AS757" s="119">
        <v>2009</v>
      </c>
      <c r="AT757" s="119"/>
      <c r="AU757" s="119"/>
      <c r="AV757" s="119"/>
      <c r="AW757" s="119" t="s">
        <v>790</v>
      </c>
      <c r="AX757" s="119"/>
      <c r="AY757" s="119"/>
      <c r="AZ757" s="119"/>
      <c r="BA757" s="119"/>
      <c r="BB757" s="119"/>
      <c r="BC757" s="119"/>
      <c r="BD757" s="119"/>
      <c r="BE757" s="119"/>
      <c r="BF757" s="119"/>
      <c r="BG757" s="119"/>
      <c r="BH757" s="119"/>
      <c r="BI757" s="119"/>
      <c r="BJ757" s="119"/>
      <c r="BK757" s="211"/>
      <c r="BL757" s="212"/>
      <c r="BM757" s="212"/>
      <c r="BN757" s="212"/>
      <c r="BO757" s="212"/>
      <c r="BP757" s="119"/>
      <c r="BQ757" s="119"/>
      <c r="BR757" s="101"/>
    </row>
    <row r="758" spans="1:70" s="120" customFormat="1" ht="12" customHeight="1">
      <c r="A758" s="215" t="s">
        <v>973</v>
      </c>
      <c r="B758" s="216">
        <v>371.62</v>
      </c>
      <c r="C758" s="119"/>
      <c r="D758" s="218">
        <v>372.64</v>
      </c>
      <c r="E758" s="219" t="s">
        <v>786</v>
      </c>
      <c r="F758" s="67">
        <f>IF(D758&lt;=374.5,(D758-'[2]Stages'!$C$73)*'[2]Stages'!$H$74+'[2]Stages'!$E$73,IF(D758&lt;=385.3,(D758-'[2]Stages'!$C$74)*'[2]Stages'!$H$75+'[2]Stages'!$E$74,IF(D758&lt;=391.8,(D758-'[2]Stages'!$C$75)*'[2]Stages'!$H$76+'[2]Stages'!$E$75,IF(D758&lt;=397.5,(D758-'[2]Stages'!$C$76)*'[2]Stages'!$H$77+'[2]Stages'!$E$76,IF(D758&lt;=407,(D758-'[2]Stages'!$C$77)*'[2]Stages'!$H$78+'[2]Stages'!$E$77,IF(D758&lt;=411.2,(D758-'[2]Stages'!$C$78)*'[2]Stages'!$H$79+'[2]Stages'!$E$78,IF(D758&lt;=416,(D758-'[2]Stages'!$C$79)*'[2]Stages'!$H$80+'[2]Stages'!$E$79)))))))</f>
        <v>370.62313725490196</v>
      </c>
      <c r="G758" s="119" t="s">
        <v>19</v>
      </c>
      <c r="H758" s="215" t="s">
        <v>794</v>
      </c>
      <c r="I758" s="215" t="s">
        <v>968</v>
      </c>
      <c r="J758" s="119"/>
      <c r="K758" s="119"/>
      <c r="L758" s="119"/>
      <c r="M758" s="216"/>
      <c r="N758" s="119"/>
      <c r="O758" s="119"/>
      <c r="P758" s="119"/>
      <c r="Q758" s="215" t="s">
        <v>238</v>
      </c>
      <c r="R758" s="215" t="s">
        <v>796</v>
      </c>
      <c r="S758" s="119"/>
      <c r="T758" s="119"/>
      <c r="U758" s="119"/>
      <c r="V758" s="119"/>
      <c r="W758" s="105" t="s">
        <v>477</v>
      </c>
      <c r="X758" s="119"/>
      <c r="Y758" s="119"/>
      <c r="Z758" s="119"/>
      <c r="AA758" s="221" t="s">
        <v>788</v>
      </c>
      <c r="AB758" s="18">
        <v>22.4</v>
      </c>
      <c r="AC758" s="222">
        <v>17.63</v>
      </c>
      <c r="AD758" s="223"/>
      <c r="AE758" s="222">
        <v>17.63</v>
      </c>
      <c r="AF758" s="222">
        <v>0.21</v>
      </c>
      <c r="AG758" s="222">
        <v>17.63</v>
      </c>
      <c r="AH758" s="146">
        <f t="shared" si="19"/>
        <v>17.830000000000002</v>
      </c>
      <c r="AI758" s="222">
        <v>31.7</v>
      </c>
      <c r="AJ758" s="223"/>
      <c r="AK758" s="119"/>
      <c r="AL758" s="119"/>
      <c r="AM758" s="119" t="s">
        <v>789</v>
      </c>
      <c r="AN758" s="119" t="s">
        <v>231</v>
      </c>
      <c r="AO758" s="119">
        <v>284</v>
      </c>
      <c r="AP758" s="119"/>
      <c r="AQ758" s="119">
        <v>599</v>
      </c>
      <c r="AR758" s="119">
        <v>609</v>
      </c>
      <c r="AS758" s="119">
        <v>2009</v>
      </c>
      <c r="AT758" s="119"/>
      <c r="AU758" s="119"/>
      <c r="AV758" s="119"/>
      <c r="AW758" s="119" t="s">
        <v>790</v>
      </c>
      <c r="AX758" s="119"/>
      <c r="AY758" s="119"/>
      <c r="AZ758" s="119"/>
      <c r="BA758" s="119"/>
      <c r="BB758" s="119"/>
      <c r="BC758" s="119"/>
      <c r="BD758" s="119"/>
      <c r="BE758" s="119"/>
      <c r="BF758" s="119"/>
      <c r="BG758" s="119"/>
      <c r="BH758" s="119"/>
      <c r="BI758" s="119"/>
      <c r="BJ758" s="119"/>
      <c r="BK758" s="211"/>
      <c r="BL758" s="212"/>
      <c r="BM758" s="212"/>
      <c r="BN758" s="212"/>
      <c r="BO758" s="212"/>
      <c r="BP758" s="119"/>
      <c r="BQ758" s="119"/>
      <c r="BR758" s="101"/>
    </row>
    <row r="759" spans="1:70" s="120" customFormat="1" ht="12" customHeight="1">
      <c r="A759" s="215" t="s">
        <v>974</v>
      </c>
      <c r="B759" s="216">
        <v>371.624</v>
      </c>
      <c r="C759" s="119"/>
      <c r="D759" s="218">
        <v>372.648</v>
      </c>
      <c r="E759" s="219" t="s">
        <v>786</v>
      </c>
      <c r="F759" s="67">
        <f>IF(D759&lt;=374.5,(D759-'[2]Stages'!$C$73)*'[2]Stages'!$H$74+'[2]Stages'!$E$73,IF(D759&lt;=385.3,(D759-'[2]Stages'!$C$74)*'[2]Stages'!$H$75+'[2]Stages'!$E$74,IF(D759&lt;=391.8,(D759-'[2]Stages'!$C$75)*'[2]Stages'!$H$76+'[2]Stages'!$E$75,IF(D759&lt;=397.5,(D759-'[2]Stages'!$C$76)*'[2]Stages'!$H$77+'[2]Stages'!$E$76,IF(D759&lt;=407,(D759-'[2]Stages'!$C$77)*'[2]Stages'!$H$78+'[2]Stages'!$E$77,IF(D759&lt;=411.2,(D759-'[2]Stages'!$C$78)*'[2]Stages'!$H$79+'[2]Stages'!$E$78,IF(D759&lt;=416,(D759-'[2]Stages'!$C$79)*'[2]Stages'!$H$80+'[2]Stages'!$E$79)))))))</f>
        <v>370.630091503268</v>
      </c>
      <c r="G759" s="119" t="s">
        <v>19</v>
      </c>
      <c r="H759" s="215" t="s">
        <v>794</v>
      </c>
      <c r="I759" s="220" t="s">
        <v>970</v>
      </c>
      <c r="J759" s="119"/>
      <c r="K759" s="119"/>
      <c r="L759" s="119"/>
      <c r="M759" s="216"/>
      <c r="N759" s="119"/>
      <c r="O759" s="119"/>
      <c r="P759" s="119"/>
      <c r="Q759" s="215" t="s">
        <v>238</v>
      </c>
      <c r="R759" s="227" t="s">
        <v>838</v>
      </c>
      <c r="S759" s="119"/>
      <c r="T759" s="119"/>
      <c r="U759" s="119"/>
      <c r="V759" s="119"/>
      <c r="W759" s="105" t="s">
        <v>477</v>
      </c>
      <c r="X759" s="119"/>
      <c r="Y759" s="119"/>
      <c r="Z759" s="119"/>
      <c r="AA759" s="221" t="s">
        <v>788</v>
      </c>
      <c r="AB759" s="18">
        <v>22.4</v>
      </c>
      <c r="AC759" s="228">
        <v>18.7</v>
      </c>
      <c r="AD759" s="223"/>
      <c r="AE759" s="228">
        <v>18.7</v>
      </c>
      <c r="AF759" s="222">
        <v>0.2</v>
      </c>
      <c r="AG759" s="228">
        <v>18.7</v>
      </c>
      <c r="AH759" s="146">
        <f t="shared" si="19"/>
        <v>18.900000000000002</v>
      </c>
      <c r="AI759" s="222">
        <v>27</v>
      </c>
      <c r="AJ759" s="223"/>
      <c r="AK759" s="119"/>
      <c r="AL759" s="119"/>
      <c r="AM759" s="119" t="s">
        <v>789</v>
      </c>
      <c r="AN759" s="119" t="s">
        <v>231</v>
      </c>
      <c r="AO759" s="119">
        <v>284</v>
      </c>
      <c r="AP759" s="119"/>
      <c r="AQ759" s="119">
        <v>599</v>
      </c>
      <c r="AR759" s="119">
        <v>609</v>
      </c>
      <c r="AS759" s="119">
        <v>2009</v>
      </c>
      <c r="AT759" s="119"/>
      <c r="AU759" s="119"/>
      <c r="AV759" s="119"/>
      <c r="AW759" s="119" t="s">
        <v>790</v>
      </c>
      <c r="AX759" s="119"/>
      <c r="AY759" s="119"/>
      <c r="AZ759" s="119"/>
      <c r="BA759" s="119"/>
      <c r="BB759" s="119"/>
      <c r="BC759" s="119"/>
      <c r="BD759" s="119"/>
      <c r="BE759" s="119"/>
      <c r="BF759" s="119"/>
      <c r="BG759" s="119"/>
      <c r="BH759" s="119"/>
      <c r="BI759" s="119"/>
      <c r="BJ759" s="119"/>
      <c r="BK759" s="211"/>
      <c r="BL759" s="212"/>
      <c r="BM759" s="212"/>
      <c r="BN759" s="212"/>
      <c r="BO759" s="212"/>
      <c r="BP759" s="119"/>
      <c r="BQ759" s="119"/>
      <c r="BR759" s="101"/>
    </row>
    <row r="760" spans="1:70" s="120" customFormat="1" ht="12" customHeight="1">
      <c r="A760" s="215" t="s">
        <v>975</v>
      </c>
      <c r="B760" s="216">
        <v>371.7</v>
      </c>
      <c r="C760" s="119"/>
      <c r="D760" s="218">
        <v>372.72</v>
      </c>
      <c r="E760" s="219" t="s">
        <v>786</v>
      </c>
      <c r="F760" s="67">
        <f>IF(D760&lt;=374.5,(D760-'[2]Stages'!$C$73)*'[2]Stages'!$H$74+'[2]Stages'!$E$73,IF(D760&lt;=385.3,(D760-'[2]Stages'!$C$74)*'[2]Stages'!$H$75+'[2]Stages'!$E$74,IF(D760&lt;=391.8,(D760-'[2]Stages'!$C$75)*'[2]Stages'!$H$76+'[2]Stages'!$E$75,IF(D760&lt;=397.5,(D760-'[2]Stages'!$C$76)*'[2]Stages'!$H$77+'[2]Stages'!$E$76,IF(D760&lt;=407,(D760-'[2]Stages'!$C$77)*'[2]Stages'!$H$78+'[2]Stages'!$E$77,IF(D760&lt;=411.2,(D760-'[2]Stages'!$C$78)*'[2]Stages'!$H$79+'[2]Stages'!$E$78,IF(D760&lt;=416,(D760-'[2]Stages'!$C$79)*'[2]Stages'!$H$80+'[2]Stages'!$E$79)))))))</f>
        <v>370.6926797385621</v>
      </c>
      <c r="G760" s="119" t="s">
        <v>19</v>
      </c>
      <c r="H760" s="215" t="s">
        <v>794</v>
      </c>
      <c r="I760" s="215" t="s">
        <v>968</v>
      </c>
      <c r="J760" s="119"/>
      <c r="K760" s="119"/>
      <c r="L760" s="119"/>
      <c r="M760" s="216"/>
      <c r="N760" s="119"/>
      <c r="O760" s="119"/>
      <c r="P760" s="119"/>
      <c r="Q760" s="215" t="s">
        <v>238</v>
      </c>
      <c r="R760" s="227" t="s">
        <v>838</v>
      </c>
      <c r="S760" s="119"/>
      <c r="T760" s="119"/>
      <c r="U760" s="119"/>
      <c r="V760" s="119"/>
      <c r="W760" s="105" t="s">
        <v>477</v>
      </c>
      <c r="X760" s="119"/>
      <c r="Y760" s="119"/>
      <c r="Z760" s="119"/>
      <c r="AA760" s="221" t="s">
        <v>788</v>
      </c>
      <c r="AB760" s="18">
        <v>22.4</v>
      </c>
      <c r="AC760" s="222">
        <v>17.8</v>
      </c>
      <c r="AD760" s="223"/>
      <c r="AE760" s="222">
        <v>17.8</v>
      </c>
      <c r="AF760" s="222">
        <v>0.56</v>
      </c>
      <c r="AG760" s="222">
        <v>17.8</v>
      </c>
      <c r="AH760" s="146">
        <f t="shared" si="19"/>
        <v>18.000000000000004</v>
      </c>
      <c r="AI760" s="222">
        <v>30.9</v>
      </c>
      <c r="AJ760" s="223"/>
      <c r="AK760" s="119"/>
      <c r="AL760" s="119"/>
      <c r="AM760" s="119" t="s">
        <v>789</v>
      </c>
      <c r="AN760" s="119" t="s">
        <v>231</v>
      </c>
      <c r="AO760" s="119">
        <v>284</v>
      </c>
      <c r="AP760" s="119"/>
      <c r="AQ760" s="119">
        <v>599</v>
      </c>
      <c r="AR760" s="119">
        <v>609</v>
      </c>
      <c r="AS760" s="119">
        <v>2009</v>
      </c>
      <c r="AT760" s="119"/>
      <c r="AU760" s="119"/>
      <c r="AV760" s="119"/>
      <c r="AW760" s="119" t="s">
        <v>790</v>
      </c>
      <c r="AX760" s="119"/>
      <c r="AY760" s="119"/>
      <c r="AZ760" s="119"/>
      <c r="BA760" s="119"/>
      <c r="BB760" s="119"/>
      <c r="BC760" s="119"/>
      <c r="BD760" s="119"/>
      <c r="BE760" s="119"/>
      <c r="BF760" s="119"/>
      <c r="BG760" s="119"/>
      <c r="BH760" s="119"/>
      <c r="BI760" s="119"/>
      <c r="BJ760" s="119"/>
      <c r="BK760" s="211"/>
      <c r="BL760" s="212"/>
      <c r="BM760" s="212"/>
      <c r="BN760" s="212"/>
      <c r="BO760" s="212"/>
      <c r="BP760" s="119"/>
      <c r="BQ760" s="119"/>
      <c r="BR760" s="101"/>
    </row>
    <row r="761" spans="1:70" s="120" customFormat="1" ht="12" customHeight="1">
      <c r="A761" s="215" t="s">
        <v>976</v>
      </c>
      <c r="B761" s="216">
        <v>371.76</v>
      </c>
      <c r="C761" s="119"/>
      <c r="D761" s="218">
        <v>372.78</v>
      </c>
      <c r="E761" s="219" t="s">
        <v>786</v>
      </c>
      <c r="F761" s="67">
        <f>IF(D761&lt;=374.5,(D761-'[2]Stages'!$C$73)*'[2]Stages'!$H$74+'[2]Stages'!$E$73,IF(D761&lt;=385.3,(D761-'[2]Stages'!$C$74)*'[2]Stages'!$H$75+'[2]Stages'!$E$74,IF(D761&lt;=391.8,(D761-'[2]Stages'!$C$75)*'[2]Stages'!$H$76+'[2]Stages'!$E$75,IF(D761&lt;=397.5,(D761-'[2]Stages'!$C$76)*'[2]Stages'!$H$77+'[2]Stages'!$E$76,IF(D761&lt;=407,(D761-'[2]Stages'!$C$77)*'[2]Stages'!$H$78+'[2]Stages'!$E$77,IF(D761&lt;=411.2,(D761-'[2]Stages'!$C$78)*'[2]Stages'!$H$79+'[2]Stages'!$E$78,IF(D761&lt;=416,(D761-'[2]Stages'!$C$79)*'[2]Stages'!$H$80+'[2]Stages'!$E$79)))))))</f>
        <v>370.74483660130716</v>
      </c>
      <c r="G761" s="119" t="s">
        <v>19</v>
      </c>
      <c r="H761" s="215" t="s">
        <v>794</v>
      </c>
      <c r="I761" s="220" t="s">
        <v>970</v>
      </c>
      <c r="J761" s="119"/>
      <c r="K761" s="119"/>
      <c r="L761" s="119"/>
      <c r="M761" s="216"/>
      <c r="N761" s="119"/>
      <c r="O761" s="119"/>
      <c r="P761" s="119"/>
      <c r="Q761" s="215" t="s">
        <v>238</v>
      </c>
      <c r="R761" s="215" t="s">
        <v>971</v>
      </c>
      <c r="S761" s="119"/>
      <c r="T761" s="119"/>
      <c r="U761" s="119"/>
      <c r="V761" s="119"/>
      <c r="W761" s="105" t="s">
        <v>477</v>
      </c>
      <c r="X761" s="119"/>
      <c r="Y761" s="119"/>
      <c r="Z761" s="119"/>
      <c r="AA761" s="221" t="s">
        <v>788</v>
      </c>
      <c r="AB761" s="18">
        <v>22.4</v>
      </c>
      <c r="AC761" s="222">
        <v>18.36</v>
      </c>
      <c r="AD761" s="223"/>
      <c r="AE761" s="222">
        <v>18.36</v>
      </c>
      <c r="AF761" s="222">
        <v>0.2</v>
      </c>
      <c r="AG761" s="222">
        <v>18.36</v>
      </c>
      <c r="AH761" s="146">
        <f t="shared" si="19"/>
        <v>18.560000000000002</v>
      </c>
      <c r="AI761" s="222">
        <v>28.5</v>
      </c>
      <c r="AJ761" s="223"/>
      <c r="AK761" s="119"/>
      <c r="AL761" s="119"/>
      <c r="AM761" s="119" t="s">
        <v>789</v>
      </c>
      <c r="AN761" s="119" t="s">
        <v>231</v>
      </c>
      <c r="AO761" s="119">
        <v>284</v>
      </c>
      <c r="AP761" s="119"/>
      <c r="AQ761" s="119">
        <v>599</v>
      </c>
      <c r="AR761" s="119">
        <v>609</v>
      </c>
      <c r="AS761" s="119">
        <v>2009</v>
      </c>
      <c r="AT761" s="119"/>
      <c r="AU761" s="119"/>
      <c r="AV761" s="119"/>
      <c r="AW761" s="119" t="s">
        <v>790</v>
      </c>
      <c r="AX761" s="119"/>
      <c r="AY761" s="119"/>
      <c r="AZ761" s="119"/>
      <c r="BA761" s="119"/>
      <c r="BB761" s="119"/>
      <c r="BC761" s="119"/>
      <c r="BD761" s="119"/>
      <c r="BE761" s="119"/>
      <c r="BF761" s="119"/>
      <c r="BG761" s="119"/>
      <c r="BH761" s="119"/>
      <c r="BI761" s="119"/>
      <c r="BJ761" s="119"/>
      <c r="BK761" s="211"/>
      <c r="BL761" s="212"/>
      <c r="BM761" s="212"/>
      <c r="BN761" s="212"/>
      <c r="BO761" s="212"/>
      <c r="BP761" s="119"/>
      <c r="BQ761" s="119"/>
      <c r="BR761" s="101"/>
    </row>
    <row r="762" spans="1:70" s="120" customFormat="1" ht="12" customHeight="1">
      <c r="A762" s="215" t="s">
        <v>977</v>
      </c>
      <c r="B762" s="216">
        <v>371.84</v>
      </c>
      <c r="C762" s="119"/>
      <c r="D762" s="218">
        <v>372.86</v>
      </c>
      <c r="E762" s="219" t="s">
        <v>786</v>
      </c>
      <c r="F762" s="67">
        <f>IF(D762&lt;=374.5,(D762-'[2]Stages'!$C$73)*'[2]Stages'!$H$74+'[2]Stages'!$E$73,IF(D762&lt;=385.3,(D762-'[2]Stages'!$C$74)*'[2]Stages'!$H$75+'[2]Stages'!$E$74,IF(D762&lt;=391.8,(D762-'[2]Stages'!$C$75)*'[2]Stages'!$H$76+'[2]Stages'!$E$75,IF(D762&lt;=397.5,(D762-'[2]Stages'!$C$76)*'[2]Stages'!$H$77+'[2]Stages'!$E$76,IF(D762&lt;=407,(D762-'[2]Stages'!$C$77)*'[2]Stages'!$H$78+'[2]Stages'!$E$77,IF(D762&lt;=411.2,(D762-'[2]Stages'!$C$78)*'[2]Stages'!$H$79+'[2]Stages'!$E$78,IF(D762&lt;=416,(D762-'[2]Stages'!$C$79)*'[2]Stages'!$H$80+'[2]Stages'!$E$79)))))))</f>
        <v>370.81437908496736</v>
      </c>
      <c r="G762" s="119" t="s">
        <v>19</v>
      </c>
      <c r="H762" s="215" t="s">
        <v>794</v>
      </c>
      <c r="I762" s="215" t="s">
        <v>968</v>
      </c>
      <c r="J762" s="119"/>
      <c r="K762" s="119"/>
      <c r="L762" s="119"/>
      <c r="M762" s="216"/>
      <c r="N762" s="119"/>
      <c r="O762" s="119"/>
      <c r="P762" s="119"/>
      <c r="Q762" s="215" t="s">
        <v>238</v>
      </c>
      <c r="R762" s="227" t="s">
        <v>838</v>
      </c>
      <c r="S762" s="119"/>
      <c r="T762" s="119"/>
      <c r="U762" s="119"/>
      <c r="V762" s="119"/>
      <c r="W762" s="105" t="s">
        <v>477</v>
      </c>
      <c r="X762" s="119"/>
      <c r="Y762" s="119"/>
      <c r="Z762" s="119"/>
      <c r="AA762" s="221" t="s">
        <v>788</v>
      </c>
      <c r="AB762" s="18">
        <v>22.4</v>
      </c>
      <c r="AC762" s="222">
        <v>18.05</v>
      </c>
      <c r="AD762" s="223"/>
      <c r="AE762" s="222">
        <v>18.05</v>
      </c>
      <c r="AF762" s="222">
        <v>0.19</v>
      </c>
      <c r="AG762" s="222">
        <v>18.05</v>
      </c>
      <c r="AH762" s="146">
        <f t="shared" si="19"/>
        <v>18.250000000000004</v>
      </c>
      <c r="AI762" s="222">
        <v>29.9</v>
      </c>
      <c r="AJ762" s="223"/>
      <c r="AK762" s="119"/>
      <c r="AL762" s="119"/>
      <c r="AM762" s="119" t="s">
        <v>789</v>
      </c>
      <c r="AN762" s="119" t="s">
        <v>231</v>
      </c>
      <c r="AO762" s="119">
        <v>284</v>
      </c>
      <c r="AP762" s="119"/>
      <c r="AQ762" s="119">
        <v>599</v>
      </c>
      <c r="AR762" s="119">
        <v>609</v>
      </c>
      <c r="AS762" s="119">
        <v>2009</v>
      </c>
      <c r="AT762" s="119"/>
      <c r="AU762" s="119"/>
      <c r="AV762" s="119"/>
      <c r="AW762" s="119" t="s">
        <v>790</v>
      </c>
      <c r="AX762" s="119"/>
      <c r="AY762" s="119"/>
      <c r="AZ762" s="119"/>
      <c r="BA762" s="119"/>
      <c r="BB762" s="119"/>
      <c r="BC762" s="119"/>
      <c r="BD762" s="119"/>
      <c r="BE762" s="119"/>
      <c r="BF762" s="119"/>
      <c r="BG762" s="119"/>
      <c r="BH762" s="119"/>
      <c r="BI762" s="119"/>
      <c r="BJ762" s="119"/>
      <c r="BK762" s="211"/>
      <c r="BL762" s="212"/>
      <c r="BM762" s="212"/>
      <c r="BN762" s="212"/>
      <c r="BO762" s="212"/>
      <c r="BP762" s="119"/>
      <c r="BQ762" s="119"/>
      <c r="BR762" s="101"/>
    </row>
    <row r="763" spans="1:70" s="120" customFormat="1" ht="12" customHeight="1">
      <c r="A763" s="215" t="s">
        <v>978</v>
      </c>
      <c r="B763" s="216">
        <v>371.9</v>
      </c>
      <c r="C763" s="119"/>
      <c r="D763" s="218">
        <v>372.92</v>
      </c>
      <c r="E763" s="219" t="s">
        <v>786</v>
      </c>
      <c r="F763" s="67">
        <f>IF(D763&lt;=374.5,(D763-'[2]Stages'!$C$73)*'[2]Stages'!$H$74+'[2]Stages'!$E$73,IF(D763&lt;=385.3,(D763-'[2]Stages'!$C$74)*'[2]Stages'!$H$75+'[2]Stages'!$E$74,IF(D763&lt;=391.8,(D763-'[2]Stages'!$C$75)*'[2]Stages'!$H$76+'[2]Stages'!$E$75,IF(D763&lt;=397.5,(D763-'[2]Stages'!$C$76)*'[2]Stages'!$H$77+'[2]Stages'!$E$76,IF(D763&lt;=407,(D763-'[2]Stages'!$C$77)*'[2]Stages'!$H$78+'[2]Stages'!$E$77,IF(D763&lt;=411.2,(D763-'[2]Stages'!$C$78)*'[2]Stages'!$H$79+'[2]Stages'!$E$78,IF(D763&lt;=416,(D763-'[2]Stages'!$C$79)*'[2]Stages'!$H$80+'[2]Stages'!$E$79)))))))</f>
        <v>370.86653594771246</v>
      </c>
      <c r="G763" s="119" t="s">
        <v>19</v>
      </c>
      <c r="H763" s="215" t="s">
        <v>794</v>
      </c>
      <c r="I763" s="220" t="s">
        <v>970</v>
      </c>
      <c r="J763" s="119"/>
      <c r="K763" s="119"/>
      <c r="L763" s="119"/>
      <c r="M763" s="216"/>
      <c r="N763" s="119"/>
      <c r="O763" s="119"/>
      <c r="P763" s="119"/>
      <c r="Q763" s="215" t="s">
        <v>238</v>
      </c>
      <c r="R763" s="215" t="s">
        <v>971</v>
      </c>
      <c r="S763" s="119"/>
      <c r="T763" s="119"/>
      <c r="U763" s="119"/>
      <c r="V763" s="119"/>
      <c r="W763" s="105" t="s">
        <v>477</v>
      </c>
      <c r="X763" s="119"/>
      <c r="Y763" s="119"/>
      <c r="Z763" s="119"/>
      <c r="AA763" s="221" t="s">
        <v>788</v>
      </c>
      <c r="AB763" s="18">
        <v>22.4</v>
      </c>
      <c r="AC763" s="222">
        <v>18.09</v>
      </c>
      <c r="AD763" s="223"/>
      <c r="AE763" s="222">
        <v>18.09</v>
      </c>
      <c r="AF763" s="222">
        <v>0.2</v>
      </c>
      <c r="AG763" s="222">
        <v>18.09</v>
      </c>
      <c r="AH763" s="146">
        <f t="shared" si="19"/>
        <v>18.290000000000003</v>
      </c>
      <c r="AI763" s="222">
        <v>29.7</v>
      </c>
      <c r="AJ763" s="223"/>
      <c r="AK763" s="119"/>
      <c r="AL763" s="119"/>
      <c r="AM763" s="119" t="s">
        <v>789</v>
      </c>
      <c r="AN763" s="119" t="s">
        <v>231</v>
      </c>
      <c r="AO763" s="119">
        <v>284</v>
      </c>
      <c r="AP763" s="119"/>
      <c r="AQ763" s="119">
        <v>599</v>
      </c>
      <c r="AR763" s="119">
        <v>609</v>
      </c>
      <c r="AS763" s="119">
        <v>2009</v>
      </c>
      <c r="AT763" s="119"/>
      <c r="AU763" s="119"/>
      <c r="AV763" s="119"/>
      <c r="AW763" s="119" t="s">
        <v>790</v>
      </c>
      <c r="AX763" s="119"/>
      <c r="AY763" s="119"/>
      <c r="AZ763" s="119"/>
      <c r="BA763" s="119"/>
      <c r="BB763" s="119"/>
      <c r="BC763" s="119"/>
      <c r="BD763" s="119"/>
      <c r="BE763" s="119"/>
      <c r="BF763" s="119"/>
      <c r="BG763" s="119"/>
      <c r="BH763" s="119"/>
      <c r="BI763" s="119"/>
      <c r="BJ763" s="119"/>
      <c r="BK763" s="211"/>
      <c r="BL763" s="212"/>
      <c r="BM763" s="212"/>
      <c r="BN763" s="212"/>
      <c r="BO763" s="212"/>
      <c r="BP763" s="119"/>
      <c r="BQ763" s="119"/>
      <c r="BR763" s="101"/>
    </row>
    <row r="764" spans="1:70" s="120" customFormat="1" ht="12" customHeight="1">
      <c r="A764" s="215" t="s">
        <v>979</v>
      </c>
      <c r="B764" s="216">
        <v>371.94</v>
      </c>
      <c r="C764" s="119"/>
      <c r="D764" s="218">
        <v>372.96</v>
      </c>
      <c r="E764" s="219" t="s">
        <v>786</v>
      </c>
      <c r="F764" s="67">
        <f>IF(D764&lt;=374.5,(D764-'[2]Stages'!$C$73)*'[2]Stages'!$H$74+'[2]Stages'!$E$73,IF(D764&lt;=385.3,(D764-'[2]Stages'!$C$74)*'[2]Stages'!$H$75+'[2]Stages'!$E$74,IF(D764&lt;=391.8,(D764-'[2]Stages'!$C$75)*'[2]Stages'!$H$76+'[2]Stages'!$E$75,IF(D764&lt;=397.5,(D764-'[2]Stages'!$C$76)*'[2]Stages'!$H$77+'[2]Stages'!$E$76,IF(D764&lt;=407,(D764-'[2]Stages'!$C$77)*'[2]Stages'!$H$78+'[2]Stages'!$E$77,IF(D764&lt;=411.2,(D764-'[2]Stages'!$C$78)*'[2]Stages'!$H$79+'[2]Stages'!$E$78,IF(D764&lt;=416,(D764-'[2]Stages'!$C$79)*'[2]Stages'!$H$80+'[2]Stages'!$E$79)))))))</f>
        <v>370.9013071895425</v>
      </c>
      <c r="G764" s="119" t="s">
        <v>19</v>
      </c>
      <c r="H764" s="215" t="s">
        <v>794</v>
      </c>
      <c r="I764" s="220" t="s">
        <v>970</v>
      </c>
      <c r="J764" s="119"/>
      <c r="K764" s="119"/>
      <c r="L764" s="119"/>
      <c r="M764" s="216"/>
      <c r="N764" s="119"/>
      <c r="O764" s="119"/>
      <c r="P764" s="119"/>
      <c r="Q764" s="215" t="s">
        <v>238</v>
      </c>
      <c r="R764" s="215" t="s">
        <v>971</v>
      </c>
      <c r="S764" s="119"/>
      <c r="T764" s="119"/>
      <c r="U764" s="119"/>
      <c r="V764" s="119"/>
      <c r="W764" s="105" t="s">
        <v>477</v>
      </c>
      <c r="X764" s="119"/>
      <c r="Y764" s="119"/>
      <c r="Z764" s="119"/>
      <c r="AA764" s="221" t="s">
        <v>788</v>
      </c>
      <c r="AB764" s="18">
        <v>22.4</v>
      </c>
      <c r="AC764" s="222">
        <v>18.8</v>
      </c>
      <c r="AD764" s="223"/>
      <c r="AE764" s="222">
        <v>18.8</v>
      </c>
      <c r="AF764" s="222">
        <v>0.2</v>
      </c>
      <c r="AG764" s="222">
        <v>18.8</v>
      </c>
      <c r="AH764" s="146">
        <f t="shared" si="19"/>
        <v>19.000000000000004</v>
      </c>
      <c r="AI764" s="222">
        <v>26.6</v>
      </c>
      <c r="AJ764" s="223"/>
      <c r="AK764" s="119"/>
      <c r="AL764" s="119"/>
      <c r="AM764" s="119" t="s">
        <v>789</v>
      </c>
      <c r="AN764" s="119" t="s">
        <v>231</v>
      </c>
      <c r="AO764" s="119">
        <v>284</v>
      </c>
      <c r="AP764" s="119"/>
      <c r="AQ764" s="119">
        <v>599</v>
      </c>
      <c r="AR764" s="119">
        <v>609</v>
      </c>
      <c r="AS764" s="119">
        <v>2009</v>
      </c>
      <c r="AT764" s="119"/>
      <c r="AU764" s="119"/>
      <c r="AV764" s="119"/>
      <c r="AW764" s="119" t="s">
        <v>790</v>
      </c>
      <c r="AX764" s="119"/>
      <c r="AY764" s="119"/>
      <c r="AZ764" s="119"/>
      <c r="BA764" s="119"/>
      <c r="BB764" s="119"/>
      <c r="BC764" s="119"/>
      <c r="BD764" s="119"/>
      <c r="BE764" s="119"/>
      <c r="BF764" s="119"/>
      <c r="BG764" s="119"/>
      <c r="BH764" s="119"/>
      <c r="BI764" s="119"/>
      <c r="BJ764" s="119"/>
      <c r="BK764" s="211"/>
      <c r="BL764" s="212"/>
      <c r="BM764" s="212"/>
      <c r="BN764" s="212"/>
      <c r="BO764" s="212"/>
      <c r="BP764" s="119"/>
      <c r="BQ764" s="119"/>
      <c r="BR764" s="101"/>
    </row>
    <row r="765" spans="1:70" s="120" customFormat="1" ht="12" customHeight="1">
      <c r="A765" s="215" t="s">
        <v>980</v>
      </c>
      <c r="B765" s="216">
        <v>371.978</v>
      </c>
      <c r="C765" s="119"/>
      <c r="D765" s="218">
        <v>372.998</v>
      </c>
      <c r="E765" s="219" t="s">
        <v>786</v>
      </c>
      <c r="F765" s="67">
        <f>IF(D765&lt;=374.5,(D765-'[2]Stages'!$C$73)*'[2]Stages'!$H$74+'[2]Stages'!$E$73,IF(D765&lt;=385.3,(D765-'[2]Stages'!$C$74)*'[2]Stages'!$H$75+'[2]Stages'!$E$74,IF(D765&lt;=391.8,(D765-'[2]Stages'!$C$75)*'[2]Stages'!$H$76+'[2]Stages'!$E$75,IF(D765&lt;=397.5,(D765-'[2]Stages'!$C$76)*'[2]Stages'!$H$77+'[2]Stages'!$E$76,IF(D765&lt;=407,(D765-'[2]Stages'!$C$77)*'[2]Stages'!$H$78+'[2]Stages'!$E$77,IF(D765&lt;=411.2,(D765-'[2]Stages'!$C$78)*'[2]Stages'!$H$79+'[2]Stages'!$E$78,IF(D765&lt;=416,(D765-'[2]Stages'!$C$79)*'[2]Stages'!$H$80+'[2]Stages'!$E$79)))))))</f>
        <v>370.9343398692811</v>
      </c>
      <c r="G765" s="119" t="s">
        <v>19</v>
      </c>
      <c r="H765" s="215" t="s">
        <v>794</v>
      </c>
      <c r="I765" s="220" t="s">
        <v>970</v>
      </c>
      <c r="J765" s="119"/>
      <c r="K765" s="119"/>
      <c r="L765" s="119"/>
      <c r="M765" s="216"/>
      <c r="N765" s="119"/>
      <c r="O765" s="119"/>
      <c r="P765" s="119"/>
      <c r="Q765" s="215" t="s">
        <v>238</v>
      </c>
      <c r="R765" s="227" t="s">
        <v>838</v>
      </c>
      <c r="S765" s="119"/>
      <c r="T765" s="119"/>
      <c r="U765" s="119"/>
      <c r="V765" s="119"/>
      <c r="W765" s="105" t="s">
        <v>477</v>
      </c>
      <c r="X765" s="119"/>
      <c r="Y765" s="119"/>
      <c r="Z765" s="119"/>
      <c r="AA765" s="221" t="s">
        <v>788</v>
      </c>
      <c r="AB765" s="18">
        <v>22.4</v>
      </c>
      <c r="AC765" s="228">
        <v>17.2</v>
      </c>
      <c r="AD765" s="223"/>
      <c r="AE765" s="228">
        <v>17.2</v>
      </c>
      <c r="AF765" s="222">
        <v>0.2</v>
      </c>
      <c r="AG765" s="228">
        <v>17.2</v>
      </c>
      <c r="AH765" s="146">
        <f t="shared" si="19"/>
        <v>17.400000000000002</v>
      </c>
      <c r="AI765" s="222">
        <v>33.6</v>
      </c>
      <c r="AJ765" s="223"/>
      <c r="AK765" s="119"/>
      <c r="AL765" s="119"/>
      <c r="AM765" s="119" t="s">
        <v>789</v>
      </c>
      <c r="AN765" s="119" t="s">
        <v>231</v>
      </c>
      <c r="AO765" s="119">
        <v>284</v>
      </c>
      <c r="AP765" s="119"/>
      <c r="AQ765" s="119">
        <v>599</v>
      </c>
      <c r="AR765" s="119">
        <v>609</v>
      </c>
      <c r="AS765" s="119">
        <v>2009</v>
      </c>
      <c r="AT765" s="119"/>
      <c r="AU765" s="119"/>
      <c r="AV765" s="119"/>
      <c r="AW765" s="119" t="s">
        <v>790</v>
      </c>
      <c r="AX765" s="119"/>
      <c r="AY765" s="119"/>
      <c r="AZ765" s="119"/>
      <c r="BA765" s="119"/>
      <c r="BB765" s="119"/>
      <c r="BC765" s="119"/>
      <c r="BD765" s="119"/>
      <c r="BE765" s="119"/>
      <c r="BF765" s="119"/>
      <c r="BG765" s="119"/>
      <c r="BH765" s="119"/>
      <c r="BI765" s="119"/>
      <c r="BJ765" s="119"/>
      <c r="BK765" s="211"/>
      <c r="BL765" s="212"/>
      <c r="BM765" s="212"/>
      <c r="BN765" s="212"/>
      <c r="BO765" s="212"/>
      <c r="BP765" s="119"/>
      <c r="BQ765" s="119"/>
      <c r="BR765" s="101"/>
    </row>
    <row r="766" spans="1:70" s="120" customFormat="1" ht="12" customHeight="1">
      <c r="A766" s="215" t="s">
        <v>981</v>
      </c>
      <c r="B766" s="216">
        <v>372.12</v>
      </c>
      <c r="C766" s="119"/>
      <c r="D766" s="218">
        <v>373.14</v>
      </c>
      <c r="E766" s="219" t="s">
        <v>786</v>
      </c>
      <c r="F766" s="67">
        <f>IF(D766&lt;=374.5,(D766-'[2]Stages'!$C$73)*'[2]Stages'!$H$74+'[2]Stages'!$E$73,IF(D766&lt;=385.3,(D766-'[2]Stages'!$C$74)*'[2]Stages'!$H$75+'[2]Stages'!$E$74,IF(D766&lt;=391.8,(D766-'[2]Stages'!$C$75)*'[2]Stages'!$H$76+'[2]Stages'!$E$75,IF(D766&lt;=397.5,(D766-'[2]Stages'!$C$76)*'[2]Stages'!$H$77+'[2]Stages'!$E$76,IF(D766&lt;=407,(D766-'[2]Stages'!$C$77)*'[2]Stages'!$H$78+'[2]Stages'!$E$77,IF(D766&lt;=411.2,(D766-'[2]Stages'!$C$78)*'[2]Stages'!$H$79+'[2]Stages'!$E$78,IF(D766&lt;=416,(D766-'[2]Stages'!$C$79)*'[2]Stages'!$H$80+'[2]Stages'!$E$79)))))))</f>
        <v>371.0577777777778</v>
      </c>
      <c r="G766" s="119" t="s">
        <v>19</v>
      </c>
      <c r="H766" s="215" t="s">
        <v>794</v>
      </c>
      <c r="I766" s="215" t="s">
        <v>982</v>
      </c>
      <c r="J766" s="119"/>
      <c r="K766" s="119"/>
      <c r="L766" s="119"/>
      <c r="M766" s="216"/>
      <c r="N766" s="119"/>
      <c r="O766" s="119"/>
      <c r="P766" s="119"/>
      <c r="Q766" s="215" t="s">
        <v>238</v>
      </c>
      <c r="R766" s="227" t="s">
        <v>838</v>
      </c>
      <c r="S766" s="119"/>
      <c r="T766" s="119"/>
      <c r="U766" s="119"/>
      <c r="V766" s="119"/>
      <c r="W766" s="105" t="s">
        <v>477</v>
      </c>
      <c r="X766" s="119"/>
      <c r="Y766" s="119"/>
      <c r="Z766" s="119"/>
      <c r="AA766" s="221" t="s">
        <v>788</v>
      </c>
      <c r="AB766" s="18">
        <v>22.4</v>
      </c>
      <c r="AC766" s="222">
        <v>18.99</v>
      </c>
      <c r="AD766" s="223"/>
      <c r="AE766" s="222">
        <v>18.99</v>
      </c>
      <c r="AF766" s="222">
        <v>0.37</v>
      </c>
      <c r="AG766" s="222">
        <v>18.99</v>
      </c>
      <c r="AH766" s="146">
        <f t="shared" si="19"/>
        <v>19.19</v>
      </c>
      <c r="AI766" s="222">
        <v>25.7</v>
      </c>
      <c r="AJ766" s="223"/>
      <c r="AK766" s="119"/>
      <c r="AL766" s="119"/>
      <c r="AM766" s="119" t="s">
        <v>789</v>
      </c>
      <c r="AN766" s="119" t="s">
        <v>231</v>
      </c>
      <c r="AO766" s="119">
        <v>284</v>
      </c>
      <c r="AP766" s="119"/>
      <c r="AQ766" s="119">
        <v>599</v>
      </c>
      <c r="AR766" s="119">
        <v>609</v>
      </c>
      <c r="AS766" s="119">
        <v>2009</v>
      </c>
      <c r="AT766" s="119"/>
      <c r="AU766" s="119"/>
      <c r="AV766" s="119"/>
      <c r="AW766" s="119" t="s">
        <v>790</v>
      </c>
      <c r="AX766" s="119"/>
      <c r="AY766" s="119"/>
      <c r="AZ766" s="119"/>
      <c r="BA766" s="119"/>
      <c r="BB766" s="119"/>
      <c r="BC766" s="119"/>
      <c r="BD766" s="119"/>
      <c r="BE766" s="119"/>
      <c r="BF766" s="119"/>
      <c r="BG766" s="119"/>
      <c r="BH766" s="119"/>
      <c r="BI766" s="119"/>
      <c r="BJ766" s="119"/>
      <c r="BK766" s="211"/>
      <c r="BL766" s="212"/>
      <c r="BM766" s="212"/>
      <c r="BN766" s="212"/>
      <c r="BO766" s="212"/>
      <c r="BP766" s="119"/>
      <c r="BQ766" s="119"/>
      <c r="BR766" s="101"/>
    </row>
    <row r="767" spans="1:70" s="120" customFormat="1" ht="12" customHeight="1">
      <c r="A767" s="215" t="s">
        <v>983</v>
      </c>
      <c r="B767" s="216">
        <v>372.14</v>
      </c>
      <c r="C767" s="119"/>
      <c r="D767" s="218">
        <v>373.16</v>
      </c>
      <c r="E767" s="219" t="s">
        <v>786</v>
      </c>
      <c r="F767" s="67">
        <f>IF(D767&lt;=374.5,(D767-'[2]Stages'!$C$73)*'[2]Stages'!$H$74+'[2]Stages'!$E$73,IF(D767&lt;=385.3,(D767-'[2]Stages'!$C$74)*'[2]Stages'!$H$75+'[2]Stages'!$E$74,IF(D767&lt;=391.8,(D767-'[2]Stages'!$C$75)*'[2]Stages'!$H$76+'[2]Stages'!$E$75,IF(D767&lt;=397.5,(D767-'[2]Stages'!$C$76)*'[2]Stages'!$H$77+'[2]Stages'!$E$76,IF(D767&lt;=407,(D767-'[2]Stages'!$C$77)*'[2]Stages'!$H$78+'[2]Stages'!$E$77,IF(D767&lt;=411.2,(D767-'[2]Stages'!$C$78)*'[2]Stages'!$H$79+'[2]Stages'!$E$78,IF(D767&lt;=416,(D767-'[2]Stages'!$C$79)*'[2]Stages'!$H$80+'[2]Stages'!$E$79)))))))</f>
        <v>371.07516339869284</v>
      </c>
      <c r="G767" s="119" t="s">
        <v>19</v>
      </c>
      <c r="H767" s="215" t="s">
        <v>794</v>
      </c>
      <c r="I767" s="220" t="s">
        <v>970</v>
      </c>
      <c r="J767" s="119"/>
      <c r="K767" s="119"/>
      <c r="L767" s="119"/>
      <c r="M767" s="216"/>
      <c r="N767" s="119"/>
      <c r="O767" s="119"/>
      <c r="P767" s="119"/>
      <c r="Q767" s="215" t="s">
        <v>238</v>
      </c>
      <c r="R767" s="215" t="s">
        <v>971</v>
      </c>
      <c r="S767" s="119"/>
      <c r="T767" s="119"/>
      <c r="U767" s="119"/>
      <c r="V767" s="119"/>
      <c r="W767" s="105" t="s">
        <v>477</v>
      </c>
      <c r="X767" s="119"/>
      <c r="Y767" s="119"/>
      <c r="Z767" s="119"/>
      <c r="AA767" s="221" t="s">
        <v>788</v>
      </c>
      <c r="AB767" s="18">
        <v>22.4</v>
      </c>
      <c r="AC767" s="222">
        <v>18.26</v>
      </c>
      <c r="AD767" s="223"/>
      <c r="AE767" s="222">
        <v>18.26</v>
      </c>
      <c r="AF767" s="222">
        <v>0.2</v>
      </c>
      <c r="AG767" s="222">
        <v>18.26</v>
      </c>
      <c r="AH767" s="146">
        <f t="shared" si="19"/>
        <v>18.460000000000004</v>
      </c>
      <c r="AI767" s="222">
        <v>28.9</v>
      </c>
      <c r="AJ767" s="223"/>
      <c r="AK767" s="119"/>
      <c r="AL767" s="119"/>
      <c r="AM767" s="119" t="s">
        <v>789</v>
      </c>
      <c r="AN767" s="119" t="s">
        <v>231</v>
      </c>
      <c r="AO767" s="119">
        <v>284</v>
      </c>
      <c r="AP767" s="119"/>
      <c r="AQ767" s="119">
        <v>599</v>
      </c>
      <c r="AR767" s="119">
        <v>609</v>
      </c>
      <c r="AS767" s="119">
        <v>2009</v>
      </c>
      <c r="AT767" s="119"/>
      <c r="AU767" s="119"/>
      <c r="AV767" s="119"/>
      <c r="AW767" s="119" t="s">
        <v>790</v>
      </c>
      <c r="AX767" s="119"/>
      <c r="AY767" s="119"/>
      <c r="AZ767" s="119"/>
      <c r="BA767" s="119"/>
      <c r="BB767" s="119"/>
      <c r="BC767" s="119"/>
      <c r="BD767" s="119"/>
      <c r="BE767" s="119"/>
      <c r="BF767" s="119"/>
      <c r="BG767" s="119"/>
      <c r="BH767" s="119"/>
      <c r="BI767" s="119"/>
      <c r="BJ767" s="119"/>
      <c r="BK767" s="211"/>
      <c r="BL767" s="212"/>
      <c r="BM767" s="212"/>
      <c r="BN767" s="212"/>
      <c r="BO767" s="212"/>
      <c r="BP767" s="119"/>
      <c r="BQ767" s="119"/>
      <c r="BR767" s="101"/>
    </row>
    <row r="768" spans="1:70" s="120" customFormat="1" ht="12" customHeight="1">
      <c r="A768" s="215" t="s">
        <v>984</v>
      </c>
      <c r="B768" s="216">
        <v>372.15</v>
      </c>
      <c r="C768" s="119"/>
      <c r="D768" s="218">
        <v>373.17</v>
      </c>
      <c r="E768" s="219" t="s">
        <v>786</v>
      </c>
      <c r="F768" s="67">
        <f>IF(D768&lt;=374.5,(D768-'[2]Stages'!$C$73)*'[2]Stages'!$H$74+'[2]Stages'!$E$73,IF(D768&lt;=385.3,(D768-'[2]Stages'!$C$74)*'[2]Stages'!$H$75+'[2]Stages'!$E$74,IF(D768&lt;=391.8,(D768-'[2]Stages'!$C$75)*'[2]Stages'!$H$76+'[2]Stages'!$E$75,IF(D768&lt;=397.5,(D768-'[2]Stages'!$C$76)*'[2]Stages'!$H$77+'[2]Stages'!$E$76,IF(D768&lt;=407,(D768-'[2]Stages'!$C$77)*'[2]Stages'!$H$78+'[2]Stages'!$E$77,IF(D768&lt;=411.2,(D768-'[2]Stages'!$C$78)*'[2]Stages'!$H$79+'[2]Stages'!$E$78,IF(D768&lt;=416,(D768-'[2]Stages'!$C$79)*'[2]Stages'!$H$80+'[2]Stages'!$E$79)))))))</f>
        <v>371.0838562091503</v>
      </c>
      <c r="G768" s="119" t="s">
        <v>19</v>
      </c>
      <c r="H768" s="215" t="s">
        <v>794</v>
      </c>
      <c r="I768" s="215" t="s">
        <v>982</v>
      </c>
      <c r="J768" s="119"/>
      <c r="K768" s="119"/>
      <c r="L768" s="119"/>
      <c r="M768" s="216"/>
      <c r="N768" s="119"/>
      <c r="O768" s="119"/>
      <c r="P768" s="119"/>
      <c r="Q768" s="215" t="s">
        <v>238</v>
      </c>
      <c r="R768" s="215" t="s">
        <v>796</v>
      </c>
      <c r="S768" s="119"/>
      <c r="T768" s="119"/>
      <c r="U768" s="119"/>
      <c r="V768" s="119"/>
      <c r="W768" s="105" t="s">
        <v>477</v>
      </c>
      <c r="X768" s="119"/>
      <c r="Y768" s="119"/>
      <c r="Z768" s="119"/>
      <c r="AA768" s="226">
        <v>1</v>
      </c>
      <c r="AB768" s="18">
        <v>22.4</v>
      </c>
      <c r="AC768" s="222">
        <v>17.66</v>
      </c>
      <c r="AD768" s="223"/>
      <c r="AE768" s="222">
        <v>17.66</v>
      </c>
      <c r="AF768" s="222"/>
      <c r="AG768" s="222">
        <v>17.66</v>
      </c>
      <c r="AH768" s="146">
        <f t="shared" si="19"/>
        <v>17.860000000000003</v>
      </c>
      <c r="AI768" s="222">
        <v>31.6</v>
      </c>
      <c r="AJ768" s="223"/>
      <c r="AK768" s="119"/>
      <c r="AL768" s="119"/>
      <c r="AM768" s="119" t="s">
        <v>789</v>
      </c>
      <c r="AN768" s="119" t="s">
        <v>231</v>
      </c>
      <c r="AO768" s="119">
        <v>284</v>
      </c>
      <c r="AP768" s="119"/>
      <c r="AQ768" s="119">
        <v>599</v>
      </c>
      <c r="AR768" s="119">
        <v>609</v>
      </c>
      <c r="AS768" s="119">
        <v>2009</v>
      </c>
      <c r="AT768" s="119"/>
      <c r="AU768" s="119"/>
      <c r="AV768" s="119"/>
      <c r="AW768" s="119" t="s">
        <v>790</v>
      </c>
      <c r="AX768" s="119"/>
      <c r="AY768" s="119"/>
      <c r="AZ768" s="119"/>
      <c r="BA768" s="119"/>
      <c r="BB768" s="119"/>
      <c r="BC768" s="119"/>
      <c r="BD768" s="119"/>
      <c r="BE768" s="119"/>
      <c r="BF768" s="119"/>
      <c r="BG768" s="119"/>
      <c r="BH768" s="119"/>
      <c r="BI768" s="119"/>
      <c r="BJ768" s="119"/>
      <c r="BK768" s="211"/>
      <c r="BL768" s="212"/>
      <c r="BM768" s="212"/>
      <c r="BN768" s="212"/>
      <c r="BO768" s="212"/>
      <c r="BP768" s="119"/>
      <c r="BQ768" s="119"/>
      <c r="BR768" s="101"/>
    </row>
    <row r="769" spans="1:70" s="120" customFormat="1" ht="12" customHeight="1">
      <c r="A769" s="215" t="s">
        <v>985</v>
      </c>
      <c r="B769" s="217">
        <v>372.17</v>
      </c>
      <c r="C769" s="119"/>
      <c r="D769" s="224">
        <v>373.19</v>
      </c>
      <c r="E769" s="219" t="s">
        <v>786</v>
      </c>
      <c r="F769" s="67">
        <f>IF(D769&lt;=374.5,(D769-'[2]Stages'!$C$73)*'[2]Stages'!$H$74+'[2]Stages'!$E$73,IF(D769&lt;=385.3,(D769-'[2]Stages'!$C$74)*'[2]Stages'!$H$75+'[2]Stages'!$E$74,IF(D769&lt;=391.8,(D769-'[2]Stages'!$C$75)*'[2]Stages'!$H$76+'[2]Stages'!$E$75,IF(D769&lt;=397.5,(D769-'[2]Stages'!$C$76)*'[2]Stages'!$H$77+'[2]Stages'!$E$76,IF(D769&lt;=407,(D769-'[2]Stages'!$C$77)*'[2]Stages'!$H$78+'[2]Stages'!$E$77,IF(D769&lt;=411.2,(D769-'[2]Stages'!$C$78)*'[2]Stages'!$H$79+'[2]Stages'!$E$78,IF(D769&lt;=416,(D769-'[2]Stages'!$C$79)*'[2]Stages'!$H$80+'[2]Stages'!$E$79)))))))</f>
        <v>371.10124183006536</v>
      </c>
      <c r="G769" s="119" t="s">
        <v>19</v>
      </c>
      <c r="H769" s="215" t="s">
        <v>794</v>
      </c>
      <c r="I769" s="215" t="s">
        <v>968</v>
      </c>
      <c r="J769" s="119"/>
      <c r="K769" s="119"/>
      <c r="L769" s="119"/>
      <c r="M769" s="217"/>
      <c r="N769" s="119"/>
      <c r="O769" s="119"/>
      <c r="P769" s="119"/>
      <c r="Q769" s="215" t="s">
        <v>207</v>
      </c>
      <c r="R769" s="215" t="s">
        <v>774</v>
      </c>
      <c r="S769" s="119"/>
      <c r="T769" s="119"/>
      <c r="U769" s="119"/>
      <c r="V769" s="119"/>
      <c r="W769" s="105" t="s">
        <v>477</v>
      </c>
      <c r="X769" s="119"/>
      <c r="Y769" s="119"/>
      <c r="Z769" s="119"/>
      <c r="AA769" s="221" t="s">
        <v>788</v>
      </c>
      <c r="AB769" s="18">
        <v>22.4</v>
      </c>
      <c r="AC769" s="225">
        <v>17.23</v>
      </c>
      <c r="AD769" s="223"/>
      <c r="AE769" s="225">
        <v>17.23</v>
      </c>
      <c r="AF769" s="225">
        <v>0.04</v>
      </c>
      <c r="AG769" s="225">
        <v>17.23</v>
      </c>
      <c r="AH769" s="146">
        <f t="shared" si="19"/>
        <v>17.430000000000003</v>
      </c>
      <c r="AI769" s="225">
        <v>33.4</v>
      </c>
      <c r="AJ769" s="223"/>
      <c r="AK769" s="119"/>
      <c r="AL769" s="119"/>
      <c r="AM769" s="119" t="s">
        <v>789</v>
      </c>
      <c r="AN769" s="119" t="s">
        <v>231</v>
      </c>
      <c r="AO769" s="119">
        <v>284</v>
      </c>
      <c r="AP769" s="119"/>
      <c r="AQ769" s="119">
        <v>599</v>
      </c>
      <c r="AR769" s="119">
        <v>609</v>
      </c>
      <c r="AS769" s="119">
        <v>2009</v>
      </c>
      <c r="AT769" s="119"/>
      <c r="AU769" s="119"/>
      <c r="AV769" s="119"/>
      <c r="AW769" s="119" t="s">
        <v>790</v>
      </c>
      <c r="AX769" s="119"/>
      <c r="AY769" s="119"/>
      <c r="AZ769" s="119"/>
      <c r="BA769" s="119"/>
      <c r="BB769" s="119"/>
      <c r="BC769" s="119"/>
      <c r="BD769" s="119"/>
      <c r="BE769" s="119"/>
      <c r="BF769" s="119"/>
      <c r="BG769" s="119"/>
      <c r="BH769" s="119"/>
      <c r="BI769" s="119"/>
      <c r="BJ769" s="119"/>
      <c r="BK769" s="211"/>
      <c r="BL769" s="212"/>
      <c r="BM769" s="212"/>
      <c r="BN769" s="212"/>
      <c r="BO769" s="212"/>
      <c r="BP769" s="119"/>
      <c r="BQ769" s="119"/>
      <c r="BR769" s="101"/>
    </row>
    <row r="770" spans="1:70" s="120" customFormat="1" ht="12" customHeight="1">
      <c r="A770" s="215" t="s">
        <v>986</v>
      </c>
      <c r="B770" s="216">
        <v>372.2</v>
      </c>
      <c r="C770" s="119"/>
      <c r="D770" s="218">
        <v>373.22</v>
      </c>
      <c r="E770" s="219" t="s">
        <v>786</v>
      </c>
      <c r="F770" s="67">
        <f>IF(D770&lt;=374.5,(D770-'[2]Stages'!$C$73)*'[2]Stages'!$H$74+'[2]Stages'!$E$73,IF(D770&lt;=385.3,(D770-'[2]Stages'!$C$74)*'[2]Stages'!$H$75+'[2]Stages'!$E$74,IF(D770&lt;=391.8,(D770-'[2]Stages'!$C$75)*'[2]Stages'!$H$76+'[2]Stages'!$E$75,IF(D770&lt;=397.5,(D770-'[2]Stages'!$C$76)*'[2]Stages'!$H$77+'[2]Stages'!$E$76,IF(D770&lt;=407,(D770-'[2]Stages'!$C$77)*'[2]Stages'!$H$78+'[2]Stages'!$E$77,IF(D770&lt;=411.2,(D770-'[2]Stages'!$C$78)*'[2]Stages'!$H$79+'[2]Stages'!$E$78,IF(D770&lt;=416,(D770-'[2]Stages'!$C$79)*'[2]Stages'!$H$80+'[2]Stages'!$E$79)))))))</f>
        <v>371.12732026143794</v>
      </c>
      <c r="G770" s="119" t="s">
        <v>19</v>
      </c>
      <c r="H770" s="215" t="s">
        <v>794</v>
      </c>
      <c r="I770" s="220" t="s">
        <v>970</v>
      </c>
      <c r="J770" s="119"/>
      <c r="K770" s="119"/>
      <c r="L770" s="119"/>
      <c r="M770" s="216"/>
      <c r="N770" s="119"/>
      <c r="O770" s="119"/>
      <c r="P770" s="119"/>
      <c r="Q770" s="215" t="s">
        <v>238</v>
      </c>
      <c r="R770" s="215" t="s">
        <v>971</v>
      </c>
      <c r="S770" s="119"/>
      <c r="T770" s="119"/>
      <c r="U770" s="119"/>
      <c r="V770" s="119"/>
      <c r="W770" s="105" t="s">
        <v>477</v>
      </c>
      <c r="X770" s="119"/>
      <c r="Y770" s="119"/>
      <c r="Z770" s="119"/>
      <c r="AA770" s="221" t="s">
        <v>788</v>
      </c>
      <c r="AB770" s="18">
        <v>22.4</v>
      </c>
      <c r="AC770" s="222">
        <v>18.54</v>
      </c>
      <c r="AD770" s="223"/>
      <c r="AE770" s="222">
        <v>18.54</v>
      </c>
      <c r="AF770" s="222">
        <v>0.2</v>
      </c>
      <c r="AG770" s="222">
        <v>18.54</v>
      </c>
      <c r="AH770" s="146">
        <f t="shared" si="19"/>
        <v>18.740000000000002</v>
      </c>
      <c r="AI770" s="222">
        <v>27.7</v>
      </c>
      <c r="AJ770" s="223"/>
      <c r="AK770" s="119"/>
      <c r="AL770" s="119"/>
      <c r="AM770" s="119" t="s">
        <v>789</v>
      </c>
      <c r="AN770" s="119" t="s">
        <v>231</v>
      </c>
      <c r="AO770" s="119">
        <v>284</v>
      </c>
      <c r="AP770" s="119"/>
      <c r="AQ770" s="119">
        <v>599</v>
      </c>
      <c r="AR770" s="119">
        <v>609</v>
      </c>
      <c r="AS770" s="119">
        <v>2009</v>
      </c>
      <c r="AT770" s="119"/>
      <c r="AU770" s="119"/>
      <c r="AV770" s="119"/>
      <c r="AW770" s="119" t="s">
        <v>790</v>
      </c>
      <c r="AX770" s="119"/>
      <c r="AY770" s="119"/>
      <c r="AZ770" s="119"/>
      <c r="BA770" s="119"/>
      <c r="BB770" s="119"/>
      <c r="BC770" s="119"/>
      <c r="BD770" s="119"/>
      <c r="BE770" s="119"/>
      <c r="BF770" s="119"/>
      <c r="BG770" s="119"/>
      <c r="BH770" s="119"/>
      <c r="BI770" s="119"/>
      <c r="BJ770" s="119"/>
      <c r="BK770" s="211"/>
      <c r="BL770" s="212"/>
      <c r="BM770" s="212"/>
      <c r="BN770" s="212"/>
      <c r="BO770" s="212"/>
      <c r="BP770" s="119"/>
      <c r="BQ770" s="119"/>
      <c r="BR770" s="101"/>
    </row>
    <row r="771" spans="1:70" s="120" customFormat="1" ht="12" customHeight="1">
      <c r="A771" s="215" t="s">
        <v>987</v>
      </c>
      <c r="B771" s="216">
        <v>372.28</v>
      </c>
      <c r="C771" s="119"/>
      <c r="D771" s="218">
        <v>373.3</v>
      </c>
      <c r="E771" s="219" t="s">
        <v>786</v>
      </c>
      <c r="F771" s="67">
        <f>IF(D771&lt;=374.5,(D771-'[2]Stages'!$C$73)*'[2]Stages'!$H$74+'[2]Stages'!$E$73,IF(D771&lt;=385.3,(D771-'[2]Stages'!$C$74)*'[2]Stages'!$H$75+'[2]Stages'!$E$74,IF(D771&lt;=391.8,(D771-'[2]Stages'!$C$75)*'[2]Stages'!$H$76+'[2]Stages'!$E$75,IF(D771&lt;=397.5,(D771-'[2]Stages'!$C$76)*'[2]Stages'!$H$77+'[2]Stages'!$E$76,IF(D771&lt;=407,(D771-'[2]Stages'!$C$77)*'[2]Stages'!$H$78+'[2]Stages'!$E$77,IF(D771&lt;=411.2,(D771-'[2]Stages'!$C$78)*'[2]Stages'!$H$79+'[2]Stages'!$E$78,IF(D771&lt;=416,(D771-'[2]Stages'!$C$79)*'[2]Stages'!$H$80+'[2]Stages'!$E$79)))))))</f>
        <v>371.1968627450981</v>
      </c>
      <c r="G771" s="119" t="s">
        <v>19</v>
      </c>
      <c r="H771" s="215" t="s">
        <v>794</v>
      </c>
      <c r="I771" s="220" t="s">
        <v>970</v>
      </c>
      <c r="J771" s="119"/>
      <c r="K771" s="119"/>
      <c r="L771" s="119"/>
      <c r="M771" s="216"/>
      <c r="N771" s="119"/>
      <c r="O771" s="119"/>
      <c r="P771" s="119"/>
      <c r="Q771" s="215" t="s">
        <v>238</v>
      </c>
      <c r="R771" s="215" t="s">
        <v>971</v>
      </c>
      <c r="S771" s="119"/>
      <c r="T771" s="119"/>
      <c r="U771" s="119"/>
      <c r="V771" s="119"/>
      <c r="W771" s="105" t="s">
        <v>477</v>
      </c>
      <c r="X771" s="119"/>
      <c r="Y771" s="119"/>
      <c r="Z771" s="119"/>
      <c r="AA771" s="221" t="s">
        <v>788</v>
      </c>
      <c r="AB771" s="18">
        <v>22.4</v>
      </c>
      <c r="AC771" s="222">
        <v>18.1</v>
      </c>
      <c r="AD771" s="223"/>
      <c r="AE771" s="222">
        <v>18.1</v>
      </c>
      <c r="AF771" s="222">
        <v>0.2</v>
      </c>
      <c r="AG771" s="222">
        <v>18.1</v>
      </c>
      <c r="AH771" s="146">
        <f t="shared" si="19"/>
        <v>18.300000000000004</v>
      </c>
      <c r="AI771" s="222">
        <v>29.6</v>
      </c>
      <c r="AJ771" s="223"/>
      <c r="AK771" s="119"/>
      <c r="AL771" s="119"/>
      <c r="AM771" s="119" t="s">
        <v>789</v>
      </c>
      <c r="AN771" s="119" t="s">
        <v>231</v>
      </c>
      <c r="AO771" s="119">
        <v>284</v>
      </c>
      <c r="AP771" s="119"/>
      <c r="AQ771" s="119">
        <v>599</v>
      </c>
      <c r="AR771" s="119">
        <v>609</v>
      </c>
      <c r="AS771" s="119">
        <v>2009</v>
      </c>
      <c r="AT771" s="119"/>
      <c r="AU771" s="119"/>
      <c r="AV771" s="119"/>
      <c r="AW771" s="119" t="s">
        <v>790</v>
      </c>
      <c r="AX771" s="119"/>
      <c r="AY771" s="119"/>
      <c r="AZ771" s="119"/>
      <c r="BA771" s="119"/>
      <c r="BB771" s="119"/>
      <c r="BC771" s="119"/>
      <c r="BD771" s="119"/>
      <c r="BE771" s="119"/>
      <c r="BF771" s="119"/>
      <c r="BG771" s="119"/>
      <c r="BH771" s="119"/>
      <c r="BI771" s="119"/>
      <c r="BJ771" s="119"/>
      <c r="BK771" s="211"/>
      <c r="BL771" s="212"/>
      <c r="BM771" s="212"/>
      <c r="BN771" s="212"/>
      <c r="BO771" s="212"/>
      <c r="BP771" s="119"/>
      <c r="BQ771" s="119"/>
      <c r="BR771" s="101"/>
    </row>
    <row r="772" spans="1:70" s="120" customFormat="1" ht="12" customHeight="1">
      <c r="A772" s="215" t="s">
        <v>988</v>
      </c>
      <c r="B772" s="216">
        <v>372.367</v>
      </c>
      <c r="C772" s="119"/>
      <c r="D772" s="218">
        <v>373.382</v>
      </c>
      <c r="E772" s="219" t="s">
        <v>786</v>
      </c>
      <c r="F772" s="67">
        <f>IF(D772&lt;=374.5,(D772-'[2]Stages'!$C$73)*'[2]Stages'!$H$74+'[2]Stages'!$E$73,IF(D772&lt;=385.3,(D772-'[2]Stages'!$C$74)*'[2]Stages'!$H$75+'[2]Stages'!$E$74,IF(D772&lt;=391.8,(D772-'[2]Stages'!$C$75)*'[2]Stages'!$H$76+'[2]Stages'!$E$75,IF(D772&lt;=397.5,(D772-'[2]Stages'!$C$76)*'[2]Stages'!$H$77+'[2]Stages'!$E$76,IF(D772&lt;=407,(D772-'[2]Stages'!$C$77)*'[2]Stages'!$H$78+'[2]Stages'!$E$77,IF(D772&lt;=411.2,(D772-'[2]Stages'!$C$78)*'[2]Stages'!$H$79+'[2]Stages'!$E$78,IF(D772&lt;=416,(D772-'[2]Stages'!$C$79)*'[2]Stages'!$H$80+'[2]Stages'!$E$79)))))))</f>
        <v>371.2681437908497</v>
      </c>
      <c r="G772" s="119" t="s">
        <v>19</v>
      </c>
      <c r="H772" s="215" t="s">
        <v>794</v>
      </c>
      <c r="I772" s="220" t="s">
        <v>970</v>
      </c>
      <c r="J772" s="119"/>
      <c r="K772" s="119"/>
      <c r="L772" s="119"/>
      <c r="M772" s="216"/>
      <c r="N772" s="119"/>
      <c r="O772" s="119"/>
      <c r="P772" s="119"/>
      <c r="Q772" s="215" t="s">
        <v>238</v>
      </c>
      <c r="R772" s="227" t="s">
        <v>838</v>
      </c>
      <c r="S772" s="119"/>
      <c r="T772" s="119"/>
      <c r="U772" s="119"/>
      <c r="V772" s="119"/>
      <c r="W772" s="105" t="s">
        <v>477</v>
      </c>
      <c r="X772" s="119"/>
      <c r="Y772" s="119"/>
      <c r="Z772" s="119"/>
      <c r="AA772" s="221" t="s">
        <v>788</v>
      </c>
      <c r="AB772" s="18">
        <v>22.4</v>
      </c>
      <c r="AC772" s="228">
        <v>17.7</v>
      </c>
      <c r="AD772" s="223"/>
      <c r="AE772" s="228">
        <v>17.7</v>
      </c>
      <c r="AF772" s="222">
        <v>0.2</v>
      </c>
      <c r="AG772" s="228">
        <v>17.7</v>
      </c>
      <c r="AH772" s="146">
        <f t="shared" si="19"/>
        <v>17.900000000000002</v>
      </c>
      <c r="AI772" s="222">
        <v>31.4</v>
      </c>
      <c r="AJ772" s="223"/>
      <c r="AK772" s="119"/>
      <c r="AL772" s="119"/>
      <c r="AM772" s="119" t="s">
        <v>789</v>
      </c>
      <c r="AN772" s="119" t="s">
        <v>231</v>
      </c>
      <c r="AO772" s="119">
        <v>284</v>
      </c>
      <c r="AP772" s="119"/>
      <c r="AQ772" s="119">
        <v>599</v>
      </c>
      <c r="AR772" s="119">
        <v>609</v>
      </c>
      <c r="AS772" s="119">
        <v>2009</v>
      </c>
      <c r="AT772" s="119"/>
      <c r="AU772" s="119"/>
      <c r="AV772" s="119"/>
      <c r="AW772" s="119" t="s">
        <v>790</v>
      </c>
      <c r="AX772" s="119"/>
      <c r="AY772" s="119"/>
      <c r="AZ772" s="119"/>
      <c r="BA772" s="119"/>
      <c r="BB772" s="119"/>
      <c r="BC772" s="119"/>
      <c r="BD772" s="119"/>
      <c r="BE772" s="119"/>
      <c r="BF772" s="119"/>
      <c r="BG772" s="119"/>
      <c r="BH772" s="119"/>
      <c r="BI772" s="119"/>
      <c r="BJ772" s="119"/>
      <c r="BK772" s="211"/>
      <c r="BL772" s="212"/>
      <c r="BM772" s="212"/>
      <c r="BN772" s="212"/>
      <c r="BO772" s="212"/>
      <c r="BP772" s="119"/>
      <c r="BQ772" s="119"/>
      <c r="BR772" s="101"/>
    </row>
    <row r="773" spans="1:70" s="120" customFormat="1" ht="12" customHeight="1">
      <c r="A773" s="215" t="s">
        <v>989</v>
      </c>
      <c r="B773" s="216">
        <v>372.41</v>
      </c>
      <c r="C773" s="119"/>
      <c r="D773" s="218">
        <v>373.42</v>
      </c>
      <c r="E773" s="219" t="s">
        <v>786</v>
      </c>
      <c r="F773" s="67">
        <f>IF(D773&lt;=374.5,(D773-'[2]Stages'!$C$73)*'[2]Stages'!$H$74+'[2]Stages'!$E$73,IF(D773&lt;=385.3,(D773-'[2]Stages'!$C$74)*'[2]Stages'!$H$75+'[2]Stages'!$E$74,IF(D773&lt;=391.8,(D773-'[2]Stages'!$C$75)*'[2]Stages'!$H$76+'[2]Stages'!$E$75,IF(D773&lt;=397.5,(D773-'[2]Stages'!$C$76)*'[2]Stages'!$H$77+'[2]Stages'!$E$76,IF(D773&lt;=407,(D773-'[2]Stages'!$C$77)*'[2]Stages'!$H$78+'[2]Stages'!$E$77,IF(D773&lt;=411.2,(D773-'[2]Stages'!$C$78)*'[2]Stages'!$H$79+'[2]Stages'!$E$78,IF(D773&lt;=416,(D773-'[2]Stages'!$C$79)*'[2]Stages'!$H$80+'[2]Stages'!$E$79)))))))</f>
        <v>371.30117647058825</v>
      </c>
      <c r="G773" s="119" t="s">
        <v>19</v>
      </c>
      <c r="H773" s="215" t="s">
        <v>794</v>
      </c>
      <c r="I773" s="220" t="s">
        <v>970</v>
      </c>
      <c r="J773" s="119"/>
      <c r="K773" s="119"/>
      <c r="L773" s="119"/>
      <c r="M773" s="216"/>
      <c r="N773" s="119"/>
      <c r="O773" s="119"/>
      <c r="P773" s="119"/>
      <c r="Q773" s="215" t="s">
        <v>238</v>
      </c>
      <c r="R773" s="215" t="s">
        <v>971</v>
      </c>
      <c r="S773" s="119"/>
      <c r="T773" s="119"/>
      <c r="U773" s="119"/>
      <c r="V773" s="119"/>
      <c r="W773" s="105" t="s">
        <v>477</v>
      </c>
      <c r="X773" s="119"/>
      <c r="Y773" s="119"/>
      <c r="Z773" s="119"/>
      <c r="AA773" s="221" t="s">
        <v>788</v>
      </c>
      <c r="AB773" s="18">
        <v>22.4</v>
      </c>
      <c r="AC773" s="222">
        <v>17.42</v>
      </c>
      <c r="AD773" s="223"/>
      <c r="AE773" s="222">
        <v>17.42</v>
      </c>
      <c r="AF773" s="222">
        <v>0.2</v>
      </c>
      <c r="AG773" s="222">
        <v>17.42</v>
      </c>
      <c r="AH773" s="146">
        <f t="shared" si="19"/>
        <v>17.620000000000005</v>
      </c>
      <c r="AI773" s="222">
        <v>32.6</v>
      </c>
      <c r="AJ773" s="223"/>
      <c r="AK773" s="119"/>
      <c r="AL773" s="119"/>
      <c r="AM773" s="119" t="s">
        <v>789</v>
      </c>
      <c r="AN773" s="119" t="s">
        <v>231</v>
      </c>
      <c r="AO773" s="119">
        <v>284</v>
      </c>
      <c r="AP773" s="119"/>
      <c r="AQ773" s="119">
        <v>599</v>
      </c>
      <c r="AR773" s="119">
        <v>609</v>
      </c>
      <c r="AS773" s="119">
        <v>2009</v>
      </c>
      <c r="AT773" s="119"/>
      <c r="AU773" s="119"/>
      <c r="AV773" s="119"/>
      <c r="AW773" s="119" t="s">
        <v>790</v>
      </c>
      <c r="AX773" s="119"/>
      <c r="AY773" s="119"/>
      <c r="AZ773" s="119"/>
      <c r="BA773" s="119"/>
      <c r="BB773" s="119"/>
      <c r="BC773" s="119"/>
      <c r="BD773" s="119"/>
      <c r="BE773" s="119"/>
      <c r="BF773" s="119"/>
      <c r="BG773" s="119"/>
      <c r="BH773" s="119"/>
      <c r="BI773" s="119"/>
      <c r="BJ773" s="119"/>
      <c r="BK773" s="211"/>
      <c r="BL773" s="212"/>
      <c r="BM773" s="212"/>
      <c r="BN773" s="212"/>
      <c r="BO773" s="212"/>
      <c r="BP773" s="119"/>
      <c r="BQ773" s="119"/>
      <c r="BR773" s="101"/>
    </row>
    <row r="774" spans="1:70" s="120" customFormat="1" ht="12" customHeight="1">
      <c r="A774" s="215" t="s">
        <v>990</v>
      </c>
      <c r="B774" s="216">
        <v>372.487</v>
      </c>
      <c r="C774" s="119"/>
      <c r="D774" s="218">
        <v>373.5</v>
      </c>
      <c r="E774" s="219" t="s">
        <v>786</v>
      </c>
      <c r="F774" s="67">
        <f>IF(D774&lt;=374.5,(D774-'[2]Stages'!$C$73)*'[2]Stages'!$H$74+'[2]Stages'!$E$73,IF(D774&lt;=385.3,(D774-'[2]Stages'!$C$74)*'[2]Stages'!$H$75+'[2]Stages'!$E$74,IF(D774&lt;=391.8,(D774-'[2]Stages'!$C$75)*'[2]Stages'!$H$76+'[2]Stages'!$E$75,IF(D774&lt;=397.5,(D774-'[2]Stages'!$C$76)*'[2]Stages'!$H$77+'[2]Stages'!$E$76,IF(D774&lt;=407,(D774-'[2]Stages'!$C$77)*'[2]Stages'!$H$78+'[2]Stages'!$E$77,IF(D774&lt;=411.2,(D774-'[2]Stages'!$C$78)*'[2]Stages'!$H$79+'[2]Stages'!$E$78,IF(D774&lt;=416,(D774-'[2]Stages'!$C$79)*'[2]Stages'!$H$80+'[2]Stages'!$E$79)))))))</f>
        <v>371.3707189542484</v>
      </c>
      <c r="G774" s="119" t="s">
        <v>19</v>
      </c>
      <c r="H774" s="215" t="s">
        <v>794</v>
      </c>
      <c r="I774" s="220" t="s">
        <v>970</v>
      </c>
      <c r="J774" s="119"/>
      <c r="K774" s="119"/>
      <c r="L774" s="119"/>
      <c r="M774" s="216"/>
      <c r="N774" s="119"/>
      <c r="O774" s="119"/>
      <c r="P774" s="119"/>
      <c r="Q774" s="215" t="s">
        <v>238</v>
      </c>
      <c r="R774" s="227" t="s">
        <v>838</v>
      </c>
      <c r="S774" s="119"/>
      <c r="T774" s="119"/>
      <c r="U774" s="119"/>
      <c r="V774" s="119"/>
      <c r="W774" s="105" t="s">
        <v>477</v>
      </c>
      <c r="X774" s="119"/>
      <c r="Y774" s="119"/>
      <c r="Z774" s="119"/>
      <c r="AA774" s="221" t="s">
        <v>788</v>
      </c>
      <c r="AB774" s="18">
        <v>22.4</v>
      </c>
      <c r="AC774" s="228">
        <v>17.3</v>
      </c>
      <c r="AD774" s="223"/>
      <c r="AE774" s="228">
        <v>17.3</v>
      </c>
      <c r="AF774" s="222">
        <v>0.2</v>
      </c>
      <c r="AG774" s="228">
        <v>17.3</v>
      </c>
      <c r="AH774" s="146">
        <f t="shared" si="19"/>
        <v>17.500000000000004</v>
      </c>
      <c r="AI774" s="222">
        <v>33.1</v>
      </c>
      <c r="AJ774" s="223"/>
      <c r="AK774" s="119"/>
      <c r="AL774" s="119"/>
      <c r="AM774" s="119" t="s">
        <v>789</v>
      </c>
      <c r="AN774" s="119" t="s">
        <v>231</v>
      </c>
      <c r="AO774" s="119">
        <v>284</v>
      </c>
      <c r="AP774" s="119"/>
      <c r="AQ774" s="119">
        <v>599</v>
      </c>
      <c r="AR774" s="119">
        <v>609</v>
      </c>
      <c r="AS774" s="119">
        <v>2009</v>
      </c>
      <c r="AT774" s="119"/>
      <c r="AU774" s="119"/>
      <c r="AV774" s="119"/>
      <c r="AW774" s="119" t="s">
        <v>790</v>
      </c>
      <c r="AX774" s="119"/>
      <c r="AY774" s="119"/>
      <c r="AZ774" s="119"/>
      <c r="BA774" s="119"/>
      <c r="BB774" s="119"/>
      <c r="BC774" s="119"/>
      <c r="BD774" s="119"/>
      <c r="BE774" s="119"/>
      <c r="BF774" s="119"/>
      <c r="BG774" s="119"/>
      <c r="BH774" s="119"/>
      <c r="BI774" s="119"/>
      <c r="BJ774" s="119"/>
      <c r="BK774" s="211"/>
      <c r="BL774" s="212"/>
      <c r="BM774" s="212"/>
      <c r="BN774" s="212"/>
      <c r="BO774" s="212"/>
      <c r="BP774" s="119"/>
      <c r="BQ774" s="119"/>
      <c r="BR774" s="101"/>
    </row>
    <row r="775" spans="1:70" s="120" customFormat="1" ht="12" customHeight="1">
      <c r="A775" s="215" t="s">
        <v>991</v>
      </c>
      <c r="B775" s="216">
        <v>372.49</v>
      </c>
      <c r="C775" s="119"/>
      <c r="D775" s="218">
        <v>373.5</v>
      </c>
      <c r="E775" s="219" t="s">
        <v>786</v>
      </c>
      <c r="F775" s="67">
        <f>IF(D775&lt;=374.5,(D775-'[2]Stages'!$C$73)*'[2]Stages'!$H$74+'[2]Stages'!$E$73,IF(D775&lt;=385.3,(D775-'[2]Stages'!$C$74)*'[2]Stages'!$H$75+'[2]Stages'!$E$74,IF(D775&lt;=391.8,(D775-'[2]Stages'!$C$75)*'[2]Stages'!$H$76+'[2]Stages'!$E$75,IF(D775&lt;=397.5,(D775-'[2]Stages'!$C$76)*'[2]Stages'!$H$77+'[2]Stages'!$E$76,IF(D775&lt;=407,(D775-'[2]Stages'!$C$77)*'[2]Stages'!$H$78+'[2]Stages'!$E$77,IF(D775&lt;=411.2,(D775-'[2]Stages'!$C$78)*'[2]Stages'!$H$79+'[2]Stages'!$E$78,IF(D775&lt;=416,(D775-'[2]Stages'!$C$79)*'[2]Stages'!$H$80+'[2]Stages'!$E$79)))))))</f>
        <v>371.3707189542484</v>
      </c>
      <c r="G775" s="119" t="s">
        <v>19</v>
      </c>
      <c r="H775" s="215" t="s">
        <v>794</v>
      </c>
      <c r="I775" s="220" t="s">
        <v>970</v>
      </c>
      <c r="J775" s="119"/>
      <c r="K775" s="119"/>
      <c r="L775" s="119"/>
      <c r="M775" s="216"/>
      <c r="N775" s="119"/>
      <c r="O775" s="119"/>
      <c r="P775" s="119"/>
      <c r="Q775" s="215" t="s">
        <v>238</v>
      </c>
      <c r="R775" s="215" t="s">
        <v>971</v>
      </c>
      <c r="S775" s="119"/>
      <c r="T775" s="119"/>
      <c r="U775" s="119"/>
      <c r="V775" s="119"/>
      <c r="W775" s="105" t="s">
        <v>477</v>
      </c>
      <c r="X775" s="119"/>
      <c r="Y775" s="119"/>
      <c r="Z775" s="119"/>
      <c r="AA775" s="221" t="s">
        <v>788</v>
      </c>
      <c r="AB775" s="18">
        <v>22.4</v>
      </c>
      <c r="AC775" s="222">
        <v>18.2</v>
      </c>
      <c r="AD775" s="223"/>
      <c r="AE775" s="222">
        <v>18.2</v>
      </c>
      <c r="AF775" s="222">
        <v>0.2</v>
      </c>
      <c r="AG775" s="222">
        <v>18.2</v>
      </c>
      <c r="AH775" s="146">
        <f t="shared" si="19"/>
        <v>18.400000000000002</v>
      </c>
      <c r="AI775" s="222">
        <v>29.2</v>
      </c>
      <c r="AJ775" s="223"/>
      <c r="AK775" s="119"/>
      <c r="AL775" s="119"/>
      <c r="AM775" s="119" t="s">
        <v>789</v>
      </c>
      <c r="AN775" s="119" t="s">
        <v>231</v>
      </c>
      <c r="AO775" s="119">
        <v>284</v>
      </c>
      <c r="AP775" s="119"/>
      <c r="AQ775" s="119">
        <v>599</v>
      </c>
      <c r="AR775" s="119">
        <v>609</v>
      </c>
      <c r="AS775" s="119">
        <v>2009</v>
      </c>
      <c r="AT775" s="119"/>
      <c r="AU775" s="119"/>
      <c r="AV775" s="119"/>
      <c r="AW775" s="119" t="s">
        <v>790</v>
      </c>
      <c r="AX775" s="119"/>
      <c r="AY775" s="119"/>
      <c r="AZ775" s="119"/>
      <c r="BA775" s="119"/>
      <c r="BB775" s="119"/>
      <c r="BC775" s="119"/>
      <c r="BD775" s="119"/>
      <c r="BE775" s="119"/>
      <c r="BF775" s="119"/>
      <c r="BG775" s="119"/>
      <c r="BH775" s="119"/>
      <c r="BI775" s="119"/>
      <c r="BJ775" s="119"/>
      <c r="BK775" s="211"/>
      <c r="BL775" s="212"/>
      <c r="BM775" s="212"/>
      <c r="BN775" s="212"/>
      <c r="BO775" s="212"/>
      <c r="BP775" s="119"/>
      <c r="BQ775" s="119"/>
      <c r="BR775" s="101"/>
    </row>
    <row r="776" spans="1:70" s="120" customFormat="1" ht="12" customHeight="1">
      <c r="A776" s="215" t="s">
        <v>992</v>
      </c>
      <c r="B776" s="216">
        <v>372.54</v>
      </c>
      <c r="C776" s="119"/>
      <c r="D776" s="218">
        <v>373.55</v>
      </c>
      <c r="E776" s="219" t="s">
        <v>786</v>
      </c>
      <c r="F776" s="67">
        <f>IF(D776&lt;=374.5,(D776-'[2]Stages'!$C$73)*'[2]Stages'!$H$74+'[2]Stages'!$E$73,IF(D776&lt;=385.3,(D776-'[2]Stages'!$C$74)*'[2]Stages'!$H$75+'[2]Stages'!$E$74,IF(D776&lt;=391.8,(D776-'[2]Stages'!$C$75)*'[2]Stages'!$H$76+'[2]Stages'!$E$75,IF(D776&lt;=397.5,(D776-'[2]Stages'!$C$76)*'[2]Stages'!$H$77+'[2]Stages'!$E$76,IF(D776&lt;=407,(D776-'[2]Stages'!$C$77)*'[2]Stages'!$H$78+'[2]Stages'!$E$77,IF(D776&lt;=411.2,(D776-'[2]Stages'!$C$78)*'[2]Stages'!$H$79+'[2]Stages'!$E$78,IF(D776&lt;=416,(D776-'[2]Stages'!$C$79)*'[2]Stages'!$H$80+'[2]Stages'!$E$79)))))))</f>
        <v>371.41418300653595</v>
      </c>
      <c r="G776" s="119" t="s">
        <v>19</v>
      </c>
      <c r="H776" s="215" t="s">
        <v>794</v>
      </c>
      <c r="I776" s="215" t="s">
        <v>982</v>
      </c>
      <c r="J776" s="119"/>
      <c r="K776" s="119"/>
      <c r="L776" s="119"/>
      <c r="M776" s="216"/>
      <c r="N776" s="119"/>
      <c r="O776" s="119"/>
      <c r="P776" s="119"/>
      <c r="Q776" s="215" t="s">
        <v>238</v>
      </c>
      <c r="R776" s="215" t="s">
        <v>796</v>
      </c>
      <c r="S776" s="119"/>
      <c r="T776" s="119"/>
      <c r="U776" s="119"/>
      <c r="V776" s="119"/>
      <c r="W776" s="105" t="s">
        <v>477</v>
      </c>
      <c r="X776" s="119"/>
      <c r="Y776" s="119"/>
      <c r="Z776" s="119"/>
      <c r="AA776" s="221" t="s">
        <v>788</v>
      </c>
      <c r="AB776" s="18">
        <v>22.4</v>
      </c>
      <c r="AC776" s="222">
        <v>17.43</v>
      </c>
      <c r="AD776" s="223"/>
      <c r="AE776" s="222">
        <v>17.43</v>
      </c>
      <c r="AF776" s="222">
        <v>0.22</v>
      </c>
      <c r="AG776" s="222">
        <v>17.43</v>
      </c>
      <c r="AH776" s="146">
        <f t="shared" si="19"/>
        <v>17.630000000000003</v>
      </c>
      <c r="AI776" s="222">
        <v>32.6</v>
      </c>
      <c r="AJ776" s="223"/>
      <c r="AK776" s="119"/>
      <c r="AL776" s="119"/>
      <c r="AM776" s="119" t="s">
        <v>789</v>
      </c>
      <c r="AN776" s="119" t="s">
        <v>231</v>
      </c>
      <c r="AO776" s="119">
        <v>284</v>
      </c>
      <c r="AP776" s="119"/>
      <c r="AQ776" s="119">
        <v>599</v>
      </c>
      <c r="AR776" s="119">
        <v>609</v>
      </c>
      <c r="AS776" s="119">
        <v>2009</v>
      </c>
      <c r="AT776" s="119"/>
      <c r="AU776" s="119"/>
      <c r="AV776" s="119"/>
      <c r="AW776" s="119" t="s">
        <v>790</v>
      </c>
      <c r="AX776" s="119"/>
      <c r="AY776" s="119"/>
      <c r="AZ776" s="119"/>
      <c r="BA776" s="119"/>
      <c r="BB776" s="119"/>
      <c r="BC776" s="119"/>
      <c r="BD776" s="119"/>
      <c r="BE776" s="119"/>
      <c r="BF776" s="119"/>
      <c r="BG776" s="119"/>
      <c r="BH776" s="119"/>
      <c r="BI776" s="119"/>
      <c r="BJ776" s="119"/>
      <c r="BK776" s="211"/>
      <c r="BL776" s="212"/>
      <c r="BM776" s="212"/>
      <c r="BN776" s="212"/>
      <c r="BO776" s="212"/>
      <c r="BP776" s="119"/>
      <c r="BQ776" s="119"/>
      <c r="BR776" s="101"/>
    </row>
    <row r="777" spans="1:70" s="120" customFormat="1" ht="12" customHeight="1">
      <c r="A777" s="215" t="s">
        <v>993</v>
      </c>
      <c r="B777" s="216">
        <v>372.566</v>
      </c>
      <c r="C777" s="119"/>
      <c r="D777" s="218">
        <v>373.578</v>
      </c>
      <c r="E777" s="219" t="s">
        <v>786</v>
      </c>
      <c r="F777" s="67">
        <f>IF(D777&lt;=374.5,(D777-'[2]Stages'!$C$73)*'[2]Stages'!$H$74+'[2]Stages'!$E$73,IF(D777&lt;=385.3,(D777-'[2]Stages'!$C$74)*'[2]Stages'!$H$75+'[2]Stages'!$E$74,IF(D777&lt;=391.8,(D777-'[2]Stages'!$C$75)*'[2]Stages'!$H$76+'[2]Stages'!$E$75,IF(D777&lt;=397.5,(D777-'[2]Stages'!$C$76)*'[2]Stages'!$H$77+'[2]Stages'!$E$76,IF(D777&lt;=407,(D777-'[2]Stages'!$C$77)*'[2]Stages'!$H$78+'[2]Stages'!$E$77,IF(D777&lt;=411.2,(D777-'[2]Stages'!$C$78)*'[2]Stages'!$H$79+'[2]Stages'!$E$78,IF(D777&lt;=416,(D777-'[2]Stages'!$C$79)*'[2]Stages'!$H$80+'[2]Stages'!$E$79)))))))</f>
        <v>371.438522875817</v>
      </c>
      <c r="G777" s="119" t="s">
        <v>19</v>
      </c>
      <c r="H777" s="215" t="s">
        <v>794</v>
      </c>
      <c r="I777" s="220" t="s">
        <v>970</v>
      </c>
      <c r="J777" s="119"/>
      <c r="K777" s="119"/>
      <c r="L777" s="119"/>
      <c r="M777" s="216"/>
      <c r="N777" s="119"/>
      <c r="O777" s="119"/>
      <c r="P777" s="119"/>
      <c r="Q777" s="215" t="s">
        <v>238</v>
      </c>
      <c r="R777" s="227" t="s">
        <v>838</v>
      </c>
      <c r="S777" s="119"/>
      <c r="T777" s="119"/>
      <c r="U777" s="119"/>
      <c r="V777" s="119"/>
      <c r="W777" s="105" t="s">
        <v>477</v>
      </c>
      <c r="X777" s="119"/>
      <c r="Y777" s="119"/>
      <c r="Z777" s="119"/>
      <c r="AA777" s="221" t="s">
        <v>788</v>
      </c>
      <c r="AB777" s="18">
        <v>22.4</v>
      </c>
      <c r="AC777" s="228">
        <v>17.8</v>
      </c>
      <c r="AD777" s="223"/>
      <c r="AE777" s="228">
        <v>17.8</v>
      </c>
      <c r="AF777" s="222">
        <v>0.2</v>
      </c>
      <c r="AG777" s="228">
        <v>17.8</v>
      </c>
      <c r="AH777" s="146">
        <f t="shared" si="19"/>
        <v>18.000000000000004</v>
      </c>
      <c r="AI777" s="222">
        <v>31</v>
      </c>
      <c r="AJ777" s="223"/>
      <c r="AK777" s="119"/>
      <c r="AL777" s="119"/>
      <c r="AM777" s="119" t="s">
        <v>789</v>
      </c>
      <c r="AN777" s="119" t="s">
        <v>231</v>
      </c>
      <c r="AO777" s="119">
        <v>284</v>
      </c>
      <c r="AP777" s="119"/>
      <c r="AQ777" s="119">
        <v>599</v>
      </c>
      <c r="AR777" s="119">
        <v>609</v>
      </c>
      <c r="AS777" s="119">
        <v>2009</v>
      </c>
      <c r="AT777" s="119"/>
      <c r="AU777" s="119"/>
      <c r="AV777" s="119"/>
      <c r="AW777" s="119" t="s">
        <v>790</v>
      </c>
      <c r="AX777" s="119"/>
      <c r="AY777" s="119"/>
      <c r="AZ777" s="119"/>
      <c r="BA777" s="119"/>
      <c r="BB777" s="119"/>
      <c r="BC777" s="119"/>
      <c r="BD777" s="119"/>
      <c r="BE777" s="119"/>
      <c r="BF777" s="119"/>
      <c r="BG777" s="119"/>
      <c r="BH777" s="119"/>
      <c r="BI777" s="119"/>
      <c r="BJ777" s="119"/>
      <c r="BK777" s="211"/>
      <c r="BL777" s="212"/>
      <c r="BM777" s="212"/>
      <c r="BN777" s="212"/>
      <c r="BO777" s="212"/>
      <c r="BP777" s="119"/>
      <c r="BQ777" s="119"/>
      <c r="BR777" s="101"/>
    </row>
    <row r="778" spans="1:70" s="120" customFormat="1" ht="12" customHeight="1">
      <c r="A778" s="215" t="s">
        <v>994</v>
      </c>
      <c r="B778" s="216">
        <v>372.59</v>
      </c>
      <c r="C778" s="119"/>
      <c r="D778" s="218">
        <v>373.602</v>
      </c>
      <c r="E778" s="219" t="s">
        <v>786</v>
      </c>
      <c r="F778" s="67">
        <f>IF(D778&lt;=374.5,(D778-'[2]Stages'!$C$73)*'[2]Stages'!$H$74+'[2]Stages'!$E$73,IF(D778&lt;=385.3,(D778-'[2]Stages'!$C$74)*'[2]Stages'!$H$75+'[2]Stages'!$E$74,IF(D778&lt;=391.8,(D778-'[2]Stages'!$C$75)*'[2]Stages'!$H$76+'[2]Stages'!$E$75,IF(D778&lt;=397.5,(D778-'[2]Stages'!$C$76)*'[2]Stages'!$H$77+'[2]Stages'!$E$76,IF(D778&lt;=407,(D778-'[2]Stages'!$C$77)*'[2]Stages'!$H$78+'[2]Stages'!$E$77,IF(D778&lt;=411.2,(D778-'[2]Stages'!$C$78)*'[2]Stages'!$H$79+'[2]Stages'!$E$78,IF(D778&lt;=416,(D778-'[2]Stages'!$C$79)*'[2]Stages'!$H$80+'[2]Stages'!$E$79)))))))</f>
        <v>371.45938562091504</v>
      </c>
      <c r="G778" s="119" t="s">
        <v>19</v>
      </c>
      <c r="H778" s="215" t="s">
        <v>794</v>
      </c>
      <c r="I778" s="220" t="s">
        <v>970</v>
      </c>
      <c r="J778" s="119"/>
      <c r="K778" s="119"/>
      <c r="L778" s="119"/>
      <c r="M778" s="216"/>
      <c r="N778" s="119"/>
      <c r="O778" s="119"/>
      <c r="P778" s="119"/>
      <c r="Q778" s="215" t="s">
        <v>238</v>
      </c>
      <c r="R778" s="227" t="s">
        <v>838</v>
      </c>
      <c r="S778" s="119"/>
      <c r="T778" s="119"/>
      <c r="U778" s="119"/>
      <c r="V778" s="119"/>
      <c r="W778" s="105" t="s">
        <v>477</v>
      </c>
      <c r="X778" s="119"/>
      <c r="Y778" s="119"/>
      <c r="Z778" s="119"/>
      <c r="AA778" s="221" t="s">
        <v>788</v>
      </c>
      <c r="AB778" s="18">
        <v>22.4</v>
      </c>
      <c r="AC778" s="228">
        <v>17.2</v>
      </c>
      <c r="AD778" s="223"/>
      <c r="AE778" s="228">
        <v>17.2</v>
      </c>
      <c r="AF778" s="222">
        <v>0.2</v>
      </c>
      <c r="AG778" s="228">
        <v>17.2</v>
      </c>
      <c r="AH778" s="146">
        <f t="shared" si="19"/>
        <v>17.400000000000002</v>
      </c>
      <c r="AI778" s="222">
        <v>33.6</v>
      </c>
      <c r="AJ778" s="223"/>
      <c r="AK778" s="119"/>
      <c r="AL778" s="119"/>
      <c r="AM778" s="119" t="s">
        <v>789</v>
      </c>
      <c r="AN778" s="119" t="s">
        <v>231</v>
      </c>
      <c r="AO778" s="119">
        <v>284</v>
      </c>
      <c r="AP778" s="119"/>
      <c r="AQ778" s="119">
        <v>599</v>
      </c>
      <c r="AR778" s="119">
        <v>609</v>
      </c>
      <c r="AS778" s="119">
        <v>2009</v>
      </c>
      <c r="AT778" s="119"/>
      <c r="AU778" s="119"/>
      <c r="AV778" s="119"/>
      <c r="AW778" s="119" t="s">
        <v>790</v>
      </c>
      <c r="AX778" s="119"/>
      <c r="AY778" s="119"/>
      <c r="AZ778" s="119"/>
      <c r="BA778" s="119"/>
      <c r="BB778" s="119"/>
      <c r="BC778" s="119"/>
      <c r="BD778" s="119"/>
      <c r="BE778" s="119"/>
      <c r="BF778" s="119"/>
      <c r="BG778" s="119"/>
      <c r="BH778" s="119"/>
      <c r="BI778" s="119"/>
      <c r="BJ778" s="119"/>
      <c r="BK778" s="211"/>
      <c r="BL778" s="212"/>
      <c r="BM778" s="212"/>
      <c r="BN778" s="212"/>
      <c r="BO778" s="212"/>
      <c r="BP778" s="119"/>
      <c r="BQ778" s="119"/>
      <c r="BR778" s="101"/>
    </row>
    <row r="779" spans="1:70" s="119" customFormat="1" ht="12" customHeight="1">
      <c r="A779" s="215" t="s">
        <v>995</v>
      </c>
      <c r="B779" s="216">
        <v>372.616</v>
      </c>
      <c r="D779" s="218">
        <v>373.628</v>
      </c>
      <c r="E779" s="219" t="s">
        <v>786</v>
      </c>
      <c r="F779" s="67">
        <f>IF(D779&lt;=374.5,(D779-'[2]Stages'!$C$73)*'[2]Stages'!$H$74+'[2]Stages'!$E$73,IF(D779&lt;=385.3,(D779-'[2]Stages'!$C$74)*'[2]Stages'!$H$75+'[2]Stages'!$E$74,IF(D779&lt;=391.8,(D779-'[2]Stages'!$C$75)*'[2]Stages'!$H$76+'[2]Stages'!$E$75,IF(D779&lt;=397.5,(D779-'[2]Stages'!$C$76)*'[2]Stages'!$H$77+'[2]Stages'!$E$76,IF(D779&lt;=407,(D779-'[2]Stages'!$C$77)*'[2]Stages'!$H$78+'[2]Stages'!$E$77,IF(D779&lt;=411.2,(D779-'[2]Stages'!$C$78)*'[2]Stages'!$H$79+'[2]Stages'!$E$78,IF(D779&lt;=416,(D779-'[2]Stages'!$C$79)*'[2]Stages'!$H$80+'[2]Stages'!$E$79)))))))</f>
        <v>371.48198692810456</v>
      </c>
      <c r="G779" s="119" t="s">
        <v>19</v>
      </c>
      <c r="H779" s="215" t="s">
        <v>794</v>
      </c>
      <c r="I779" s="220" t="s">
        <v>970</v>
      </c>
      <c r="M779" s="216"/>
      <c r="Q779" s="215" t="s">
        <v>238</v>
      </c>
      <c r="R779" s="227" t="s">
        <v>838</v>
      </c>
      <c r="W779" s="105" t="s">
        <v>477</v>
      </c>
      <c r="AA779" s="221" t="s">
        <v>788</v>
      </c>
      <c r="AB779" s="18">
        <v>22.4</v>
      </c>
      <c r="AC779" s="228">
        <v>17.1</v>
      </c>
      <c r="AD779" s="223"/>
      <c r="AE779" s="228">
        <v>17.1</v>
      </c>
      <c r="AF779" s="222">
        <v>0.2</v>
      </c>
      <c r="AG779" s="228">
        <v>17.1</v>
      </c>
      <c r="AH779" s="146">
        <f t="shared" si="19"/>
        <v>17.300000000000004</v>
      </c>
      <c r="AI779" s="222">
        <v>34</v>
      </c>
      <c r="AJ779" s="223"/>
      <c r="AM779" s="119" t="s">
        <v>789</v>
      </c>
      <c r="AN779" s="119" t="s">
        <v>231</v>
      </c>
      <c r="AO779" s="119">
        <v>284</v>
      </c>
      <c r="AQ779" s="119">
        <v>599</v>
      </c>
      <c r="AR779" s="119">
        <v>609</v>
      </c>
      <c r="AS779" s="119">
        <v>2009</v>
      </c>
      <c r="AW779" s="119" t="s">
        <v>790</v>
      </c>
      <c r="BK779" s="211"/>
      <c r="BL779" s="212"/>
      <c r="BM779" s="212"/>
      <c r="BN779" s="212"/>
      <c r="BO779" s="212"/>
      <c r="BR779" s="101"/>
    </row>
    <row r="780" spans="1:70" s="119" customFormat="1" ht="12" customHeight="1">
      <c r="A780" s="215" t="s">
        <v>996</v>
      </c>
      <c r="B780" s="216">
        <v>372.63</v>
      </c>
      <c r="D780" s="218">
        <v>373.64</v>
      </c>
      <c r="E780" s="219" t="s">
        <v>786</v>
      </c>
      <c r="F780" s="67">
        <f>IF(D780&lt;=374.5,(D780-'[2]Stages'!$C$73)*'[2]Stages'!$H$74+'[2]Stages'!$E$73,IF(D780&lt;=385.3,(D780-'[2]Stages'!$C$74)*'[2]Stages'!$H$75+'[2]Stages'!$E$74,IF(D780&lt;=391.8,(D780-'[2]Stages'!$C$75)*'[2]Stages'!$H$76+'[2]Stages'!$E$75,IF(D780&lt;=397.5,(D780-'[2]Stages'!$C$76)*'[2]Stages'!$H$77+'[2]Stages'!$E$76,IF(D780&lt;=407,(D780-'[2]Stages'!$C$77)*'[2]Stages'!$H$78+'[2]Stages'!$E$77,IF(D780&lt;=411.2,(D780-'[2]Stages'!$C$78)*'[2]Stages'!$H$79+'[2]Stages'!$E$78,IF(D780&lt;=416,(D780-'[2]Stages'!$C$79)*'[2]Stages'!$H$80+'[2]Stages'!$E$79)))))))</f>
        <v>371.4924183006536</v>
      </c>
      <c r="G780" s="119" t="s">
        <v>19</v>
      </c>
      <c r="H780" s="215" t="s">
        <v>794</v>
      </c>
      <c r="I780" s="220" t="s">
        <v>970</v>
      </c>
      <c r="M780" s="216"/>
      <c r="Q780" s="215" t="s">
        <v>238</v>
      </c>
      <c r="R780" s="215" t="s">
        <v>971</v>
      </c>
      <c r="W780" s="105" t="s">
        <v>477</v>
      </c>
      <c r="AA780" s="221" t="s">
        <v>788</v>
      </c>
      <c r="AB780" s="18">
        <v>22.4</v>
      </c>
      <c r="AC780" s="222">
        <v>17.78</v>
      </c>
      <c r="AD780" s="223"/>
      <c r="AE780" s="222">
        <v>17.78</v>
      </c>
      <c r="AF780" s="222">
        <v>0.2</v>
      </c>
      <c r="AG780" s="222">
        <v>17.78</v>
      </c>
      <c r="AH780" s="146">
        <f t="shared" si="19"/>
        <v>17.980000000000004</v>
      </c>
      <c r="AI780" s="222">
        <v>31</v>
      </c>
      <c r="AJ780" s="223"/>
      <c r="AM780" s="119" t="s">
        <v>789</v>
      </c>
      <c r="AN780" s="119" t="s">
        <v>231</v>
      </c>
      <c r="AO780" s="119">
        <v>284</v>
      </c>
      <c r="AQ780" s="119">
        <v>599</v>
      </c>
      <c r="AR780" s="119">
        <v>609</v>
      </c>
      <c r="AS780" s="119">
        <v>2009</v>
      </c>
      <c r="AW780" s="119" t="s">
        <v>790</v>
      </c>
      <c r="BK780" s="211"/>
      <c r="BL780" s="212"/>
      <c r="BM780" s="212"/>
      <c r="BN780" s="212"/>
      <c r="BO780" s="212"/>
      <c r="BR780" s="101"/>
    </row>
    <row r="781" spans="1:70" s="119" customFormat="1" ht="12" customHeight="1">
      <c r="A781" s="215" t="s">
        <v>997</v>
      </c>
      <c r="B781" s="216">
        <v>372.64</v>
      </c>
      <c r="D781" s="218">
        <v>373.65</v>
      </c>
      <c r="E781" s="219" t="s">
        <v>786</v>
      </c>
      <c r="F781" s="67">
        <f>IF(D781&lt;=374.5,(D781-'[2]Stages'!$C$73)*'[2]Stages'!$H$74+'[2]Stages'!$E$73,IF(D781&lt;=385.3,(D781-'[2]Stages'!$C$74)*'[2]Stages'!$H$75+'[2]Stages'!$E$74,IF(D781&lt;=391.8,(D781-'[2]Stages'!$C$75)*'[2]Stages'!$H$76+'[2]Stages'!$E$75,IF(D781&lt;=397.5,(D781-'[2]Stages'!$C$76)*'[2]Stages'!$H$77+'[2]Stages'!$E$76,IF(D781&lt;=407,(D781-'[2]Stages'!$C$77)*'[2]Stages'!$H$78+'[2]Stages'!$E$77,IF(D781&lt;=411.2,(D781-'[2]Stages'!$C$78)*'[2]Stages'!$H$79+'[2]Stages'!$E$78,IF(D781&lt;=416,(D781-'[2]Stages'!$C$79)*'[2]Stages'!$H$80+'[2]Stages'!$E$79)))))))</f>
        <v>371.5011111111111</v>
      </c>
      <c r="G781" s="119" t="s">
        <v>19</v>
      </c>
      <c r="H781" s="215" t="s">
        <v>794</v>
      </c>
      <c r="I781" s="215" t="s">
        <v>982</v>
      </c>
      <c r="M781" s="216"/>
      <c r="Q781" s="215" t="s">
        <v>238</v>
      </c>
      <c r="R781" s="227" t="s">
        <v>838</v>
      </c>
      <c r="W781" s="105" t="s">
        <v>477</v>
      </c>
      <c r="AA781" s="221" t="s">
        <v>788</v>
      </c>
      <c r="AB781" s="18">
        <v>22.4</v>
      </c>
      <c r="AC781" s="222">
        <v>18.45</v>
      </c>
      <c r="AD781" s="223"/>
      <c r="AE781" s="222">
        <v>18.45</v>
      </c>
      <c r="AF781" s="222">
        <v>0.44</v>
      </c>
      <c r="AG781" s="222">
        <v>18.45</v>
      </c>
      <c r="AH781" s="146">
        <f t="shared" si="19"/>
        <v>18.650000000000002</v>
      </c>
      <c r="AI781" s="222">
        <v>28.1</v>
      </c>
      <c r="AJ781" s="223"/>
      <c r="AM781" s="119" t="s">
        <v>789</v>
      </c>
      <c r="AN781" s="119" t="s">
        <v>231</v>
      </c>
      <c r="AO781" s="119">
        <v>284</v>
      </c>
      <c r="AQ781" s="119">
        <v>599</v>
      </c>
      <c r="AR781" s="119">
        <v>609</v>
      </c>
      <c r="AS781" s="119">
        <v>2009</v>
      </c>
      <c r="AW781" s="119" t="s">
        <v>790</v>
      </c>
      <c r="BK781" s="211"/>
      <c r="BL781" s="212"/>
      <c r="BM781" s="212"/>
      <c r="BN781" s="212"/>
      <c r="BO781" s="212"/>
      <c r="BR781" s="101"/>
    </row>
    <row r="782" spans="1:70" s="119" customFormat="1" ht="12" customHeight="1">
      <c r="A782" s="215" t="s">
        <v>998</v>
      </c>
      <c r="B782" s="216">
        <v>372.657</v>
      </c>
      <c r="D782" s="218">
        <v>373.668</v>
      </c>
      <c r="E782" s="219" t="s">
        <v>786</v>
      </c>
      <c r="F782" s="67">
        <f>IF(D782&lt;=374.5,(D782-'[2]Stages'!$C$73)*'[2]Stages'!$H$74+'[2]Stages'!$E$73,IF(D782&lt;=385.3,(D782-'[2]Stages'!$C$74)*'[2]Stages'!$H$75+'[2]Stages'!$E$74,IF(D782&lt;=391.8,(D782-'[2]Stages'!$C$75)*'[2]Stages'!$H$76+'[2]Stages'!$E$75,IF(D782&lt;=397.5,(D782-'[2]Stages'!$C$76)*'[2]Stages'!$H$77+'[2]Stages'!$E$76,IF(D782&lt;=407,(D782-'[2]Stages'!$C$77)*'[2]Stages'!$H$78+'[2]Stages'!$E$77,IF(D782&lt;=411.2,(D782-'[2]Stages'!$C$78)*'[2]Stages'!$H$79+'[2]Stages'!$E$78,IF(D782&lt;=416,(D782-'[2]Stages'!$C$79)*'[2]Stages'!$H$80+'[2]Stages'!$E$79)))))))</f>
        <v>371.51675816993463</v>
      </c>
      <c r="G782" s="119" t="s">
        <v>19</v>
      </c>
      <c r="H782" s="215" t="s">
        <v>794</v>
      </c>
      <c r="I782" s="220" t="s">
        <v>970</v>
      </c>
      <c r="M782" s="216"/>
      <c r="Q782" s="215" t="s">
        <v>238</v>
      </c>
      <c r="R782" s="227" t="s">
        <v>838</v>
      </c>
      <c r="W782" s="105" t="s">
        <v>477</v>
      </c>
      <c r="AA782" s="221" t="s">
        <v>788</v>
      </c>
      <c r="AB782" s="18">
        <v>22.4</v>
      </c>
      <c r="AC782" s="228">
        <v>17.4</v>
      </c>
      <c r="AD782" s="223"/>
      <c r="AE782" s="228">
        <v>17.4</v>
      </c>
      <c r="AF782" s="222">
        <v>0.2</v>
      </c>
      <c r="AG782" s="228">
        <v>17.4</v>
      </c>
      <c r="AH782" s="146">
        <f t="shared" si="19"/>
        <v>17.6</v>
      </c>
      <c r="AI782" s="222">
        <v>32.7</v>
      </c>
      <c r="AJ782" s="223"/>
      <c r="AM782" s="119" t="s">
        <v>789</v>
      </c>
      <c r="AN782" s="119" t="s">
        <v>231</v>
      </c>
      <c r="AO782" s="119">
        <v>284</v>
      </c>
      <c r="AQ782" s="119">
        <v>599</v>
      </c>
      <c r="AR782" s="119">
        <v>609</v>
      </c>
      <c r="AS782" s="119">
        <v>2009</v>
      </c>
      <c r="AW782" s="119" t="s">
        <v>790</v>
      </c>
      <c r="BK782" s="211"/>
      <c r="BL782" s="212"/>
      <c r="BM782" s="212"/>
      <c r="BN782" s="212"/>
      <c r="BO782" s="212"/>
      <c r="BR782" s="101"/>
    </row>
    <row r="783" spans="1:70" s="119" customFormat="1" ht="12" customHeight="1">
      <c r="A783" s="215" t="s">
        <v>999</v>
      </c>
      <c r="B783" s="216">
        <v>372.72</v>
      </c>
      <c r="D783" s="218">
        <v>373.73</v>
      </c>
      <c r="E783" s="219" t="s">
        <v>786</v>
      </c>
      <c r="F783" s="67">
        <f>IF(D783&lt;=374.5,(D783-'[2]Stages'!$C$73)*'[2]Stages'!$H$74+'[2]Stages'!$E$73,IF(D783&lt;=385.3,(D783-'[2]Stages'!$C$74)*'[2]Stages'!$H$75+'[2]Stages'!$E$74,IF(D783&lt;=391.8,(D783-'[2]Stages'!$C$75)*'[2]Stages'!$H$76+'[2]Stages'!$E$75,IF(D783&lt;=397.5,(D783-'[2]Stages'!$C$76)*'[2]Stages'!$H$77+'[2]Stages'!$E$76,IF(D783&lt;=407,(D783-'[2]Stages'!$C$77)*'[2]Stages'!$H$78+'[2]Stages'!$E$77,IF(D783&lt;=411.2,(D783-'[2]Stages'!$C$78)*'[2]Stages'!$H$79+'[2]Stages'!$E$78,IF(D783&lt;=416,(D783-'[2]Stages'!$C$79)*'[2]Stages'!$H$80+'[2]Stages'!$E$79)))))))</f>
        <v>371.5706535947713</v>
      </c>
      <c r="G783" s="119" t="s">
        <v>19</v>
      </c>
      <c r="H783" s="215" t="s">
        <v>794</v>
      </c>
      <c r="I783" s="220" t="s">
        <v>970</v>
      </c>
      <c r="M783" s="216"/>
      <c r="Q783" s="215" t="s">
        <v>238</v>
      </c>
      <c r="R783" s="215" t="s">
        <v>971</v>
      </c>
      <c r="W783" s="105" t="s">
        <v>477</v>
      </c>
      <c r="AA783" s="221" t="s">
        <v>788</v>
      </c>
      <c r="AB783" s="18">
        <v>22.4</v>
      </c>
      <c r="AC783" s="222">
        <v>17.65</v>
      </c>
      <c r="AD783" s="223"/>
      <c r="AE783" s="222">
        <v>17.65</v>
      </c>
      <c r="AF783" s="222">
        <v>0.2</v>
      </c>
      <c r="AG783" s="222">
        <v>17.65</v>
      </c>
      <c r="AH783" s="146">
        <f t="shared" si="19"/>
        <v>17.85</v>
      </c>
      <c r="AI783" s="222">
        <v>31.6</v>
      </c>
      <c r="AJ783" s="223"/>
      <c r="AM783" s="119" t="s">
        <v>789</v>
      </c>
      <c r="AN783" s="119" t="s">
        <v>231</v>
      </c>
      <c r="AO783" s="119">
        <v>284</v>
      </c>
      <c r="AQ783" s="119">
        <v>599</v>
      </c>
      <c r="AR783" s="119">
        <v>609</v>
      </c>
      <c r="AS783" s="119">
        <v>2009</v>
      </c>
      <c r="AW783" s="119" t="s">
        <v>790</v>
      </c>
      <c r="BK783" s="211"/>
      <c r="BL783" s="212"/>
      <c r="BM783" s="212"/>
      <c r="BN783" s="212"/>
      <c r="BO783" s="212"/>
      <c r="BR783" s="101"/>
    </row>
    <row r="784" spans="1:70" s="119" customFormat="1" ht="12" customHeight="1">
      <c r="A784" s="215" t="s">
        <v>1000</v>
      </c>
      <c r="B784" s="217">
        <v>372.74</v>
      </c>
      <c r="D784" s="224">
        <v>373.75</v>
      </c>
      <c r="E784" s="219" t="s">
        <v>786</v>
      </c>
      <c r="F784" s="67">
        <f>IF(D784&lt;=374.5,(D784-'[2]Stages'!$C$73)*'[2]Stages'!$H$74+'[2]Stages'!$E$73,IF(D784&lt;=385.3,(D784-'[2]Stages'!$C$74)*'[2]Stages'!$H$75+'[2]Stages'!$E$74,IF(D784&lt;=391.8,(D784-'[2]Stages'!$C$75)*'[2]Stages'!$H$76+'[2]Stages'!$E$75,IF(D784&lt;=397.5,(D784-'[2]Stages'!$C$76)*'[2]Stages'!$H$77+'[2]Stages'!$E$76,IF(D784&lt;=407,(D784-'[2]Stages'!$C$77)*'[2]Stages'!$H$78+'[2]Stages'!$E$77,IF(D784&lt;=411.2,(D784-'[2]Stages'!$C$78)*'[2]Stages'!$H$79+'[2]Stages'!$E$78,IF(D784&lt;=416,(D784-'[2]Stages'!$C$79)*'[2]Stages'!$H$80+'[2]Stages'!$E$79)))))))</f>
        <v>371.5880392156863</v>
      </c>
      <c r="G784" s="119" t="s">
        <v>19</v>
      </c>
      <c r="H784" s="215" t="s">
        <v>794</v>
      </c>
      <c r="I784" s="215" t="s">
        <v>1001</v>
      </c>
      <c r="M784" s="217"/>
      <c r="Q784" s="215" t="s">
        <v>207</v>
      </c>
      <c r="R784" s="215" t="s">
        <v>774</v>
      </c>
      <c r="W784" s="105" t="s">
        <v>477</v>
      </c>
      <c r="AA784" s="221" t="s">
        <v>788</v>
      </c>
      <c r="AB784" s="18">
        <v>22.4</v>
      </c>
      <c r="AC784" s="225">
        <v>18.1</v>
      </c>
      <c r="AD784" s="223"/>
      <c r="AE784" s="225">
        <v>18.1</v>
      </c>
      <c r="AF784" s="225">
        <v>0.31</v>
      </c>
      <c r="AG784" s="225">
        <v>18.1</v>
      </c>
      <c r="AH784" s="146">
        <f t="shared" si="19"/>
        <v>18.300000000000004</v>
      </c>
      <c r="AI784" s="225">
        <v>29.7</v>
      </c>
      <c r="AJ784" s="223"/>
      <c r="AM784" s="119" t="s">
        <v>789</v>
      </c>
      <c r="AN784" s="119" t="s">
        <v>231</v>
      </c>
      <c r="AO784" s="119">
        <v>284</v>
      </c>
      <c r="AQ784" s="119">
        <v>599</v>
      </c>
      <c r="AR784" s="119">
        <v>609</v>
      </c>
      <c r="AS784" s="119">
        <v>2009</v>
      </c>
      <c r="AW784" s="119" t="s">
        <v>790</v>
      </c>
      <c r="BK784" s="211"/>
      <c r="BL784" s="212"/>
      <c r="BM784" s="212"/>
      <c r="BN784" s="212"/>
      <c r="BO784" s="212"/>
      <c r="BR784" s="101"/>
    </row>
    <row r="785" spans="1:70" s="119" customFormat="1" ht="12" customHeight="1">
      <c r="A785" s="215" t="s">
        <v>1002</v>
      </c>
      <c r="B785" s="216">
        <v>372.88</v>
      </c>
      <c r="D785" s="218">
        <v>373.89</v>
      </c>
      <c r="E785" s="219" t="s">
        <v>786</v>
      </c>
      <c r="F785" s="67">
        <f>IF(D785&lt;=374.5,(D785-'[2]Stages'!$C$73)*'[2]Stages'!$H$74+'[2]Stages'!$E$73,IF(D785&lt;=385.3,(D785-'[2]Stages'!$C$74)*'[2]Stages'!$H$75+'[2]Stages'!$E$74,IF(D785&lt;=391.8,(D785-'[2]Stages'!$C$75)*'[2]Stages'!$H$76+'[2]Stages'!$E$75,IF(D785&lt;=397.5,(D785-'[2]Stages'!$C$76)*'[2]Stages'!$H$77+'[2]Stages'!$E$76,IF(D785&lt;=407,(D785-'[2]Stages'!$C$77)*'[2]Stages'!$H$78+'[2]Stages'!$E$77,IF(D785&lt;=411.2,(D785-'[2]Stages'!$C$78)*'[2]Stages'!$H$79+'[2]Stages'!$E$78,IF(D785&lt;=416,(D785-'[2]Stages'!$C$79)*'[2]Stages'!$H$80+'[2]Stages'!$E$79)))))))</f>
        <v>371.7097385620915</v>
      </c>
      <c r="G785" s="119" t="s">
        <v>19</v>
      </c>
      <c r="H785" s="215" t="s">
        <v>794</v>
      </c>
      <c r="I785" s="220" t="s">
        <v>970</v>
      </c>
      <c r="M785" s="216"/>
      <c r="Q785" s="215" t="s">
        <v>238</v>
      </c>
      <c r="R785" s="215" t="s">
        <v>971</v>
      </c>
      <c r="W785" s="105" t="s">
        <v>477</v>
      </c>
      <c r="AA785" s="221" t="s">
        <v>788</v>
      </c>
      <c r="AB785" s="18">
        <v>22.4</v>
      </c>
      <c r="AC785" s="222">
        <v>18.84</v>
      </c>
      <c r="AD785" s="223"/>
      <c r="AE785" s="222">
        <v>18.84</v>
      </c>
      <c r="AF785" s="222">
        <v>0.2</v>
      </c>
      <c r="AG785" s="222">
        <v>18.84</v>
      </c>
      <c r="AH785" s="146">
        <f t="shared" si="19"/>
        <v>19.040000000000003</v>
      </c>
      <c r="AI785" s="222">
        <v>26.4</v>
      </c>
      <c r="AJ785" s="223"/>
      <c r="AM785" s="119" t="s">
        <v>789</v>
      </c>
      <c r="AN785" s="119" t="s">
        <v>231</v>
      </c>
      <c r="AO785" s="119">
        <v>284</v>
      </c>
      <c r="AQ785" s="119">
        <v>599</v>
      </c>
      <c r="AR785" s="119">
        <v>609</v>
      </c>
      <c r="AS785" s="119">
        <v>2009</v>
      </c>
      <c r="AW785" s="119" t="s">
        <v>790</v>
      </c>
      <c r="BK785" s="211"/>
      <c r="BL785" s="212"/>
      <c r="BM785" s="212"/>
      <c r="BN785" s="212"/>
      <c r="BO785" s="212"/>
      <c r="BR785" s="101"/>
    </row>
    <row r="786" spans="1:70" s="119" customFormat="1" ht="12" customHeight="1">
      <c r="A786" s="215" t="s">
        <v>1003</v>
      </c>
      <c r="B786" s="216">
        <v>372.9</v>
      </c>
      <c r="D786" s="218">
        <v>373.908</v>
      </c>
      <c r="E786" s="219" t="s">
        <v>786</v>
      </c>
      <c r="F786" s="67">
        <f>IF(D786&lt;=374.5,(D786-'[2]Stages'!$C$73)*'[2]Stages'!$H$74+'[2]Stages'!$E$73,IF(D786&lt;=385.3,(D786-'[2]Stages'!$C$74)*'[2]Stages'!$H$75+'[2]Stages'!$E$74,IF(D786&lt;=391.8,(D786-'[2]Stages'!$C$75)*'[2]Stages'!$H$76+'[2]Stages'!$E$75,IF(D786&lt;=397.5,(D786-'[2]Stages'!$C$76)*'[2]Stages'!$H$77+'[2]Stages'!$E$76,IF(D786&lt;=407,(D786-'[2]Stages'!$C$77)*'[2]Stages'!$H$78+'[2]Stages'!$E$77,IF(D786&lt;=411.2,(D786-'[2]Stages'!$C$78)*'[2]Stages'!$H$79+'[2]Stages'!$E$78,IF(D786&lt;=416,(D786-'[2]Stages'!$C$79)*'[2]Stages'!$H$80+'[2]Stages'!$E$79)))))))</f>
        <v>371.72538562091506</v>
      </c>
      <c r="G786" s="119" t="s">
        <v>19</v>
      </c>
      <c r="H786" s="215" t="s">
        <v>794</v>
      </c>
      <c r="I786" s="220" t="s">
        <v>970</v>
      </c>
      <c r="M786" s="216"/>
      <c r="Q786" s="215" t="s">
        <v>238</v>
      </c>
      <c r="R786" s="227" t="s">
        <v>838</v>
      </c>
      <c r="W786" s="105" t="s">
        <v>477</v>
      </c>
      <c r="AA786" s="221" t="s">
        <v>788</v>
      </c>
      <c r="AB786" s="18">
        <v>22.4</v>
      </c>
      <c r="AC786" s="228">
        <v>18.1</v>
      </c>
      <c r="AD786" s="223"/>
      <c r="AE786" s="228">
        <v>18.1</v>
      </c>
      <c r="AF786" s="222">
        <v>0.2</v>
      </c>
      <c r="AG786" s="228">
        <v>18.1</v>
      </c>
      <c r="AH786" s="146">
        <f t="shared" si="19"/>
        <v>18.300000000000004</v>
      </c>
      <c r="AI786" s="222">
        <v>29.6</v>
      </c>
      <c r="AJ786" s="223"/>
      <c r="AM786" s="119" t="s">
        <v>789</v>
      </c>
      <c r="AN786" s="119" t="s">
        <v>231</v>
      </c>
      <c r="AO786" s="119">
        <v>284</v>
      </c>
      <c r="AQ786" s="119">
        <v>599</v>
      </c>
      <c r="AR786" s="119">
        <v>609</v>
      </c>
      <c r="AS786" s="119">
        <v>2009</v>
      </c>
      <c r="AW786" s="119" t="s">
        <v>790</v>
      </c>
      <c r="BK786" s="211"/>
      <c r="BL786" s="212"/>
      <c r="BM786" s="212"/>
      <c r="BN786" s="212"/>
      <c r="BO786" s="212"/>
      <c r="BR786" s="101"/>
    </row>
    <row r="787" spans="1:70" s="119" customFormat="1" ht="12" customHeight="1">
      <c r="A787" s="215" t="s">
        <v>1004</v>
      </c>
      <c r="B787" s="216">
        <v>372.96</v>
      </c>
      <c r="D787" s="218">
        <v>373.97</v>
      </c>
      <c r="E787" s="219" t="s">
        <v>786</v>
      </c>
      <c r="F787" s="67">
        <f>IF(D787&lt;=374.5,(D787-'[2]Stages'!$C$73)*'[2]Stages'!$H$74+'[2]Stages'!$E$73,IF(D787&lt;=385.3,(D787-'[2]Stages'!$C$74)*'[2]Stages'!$H$75+'[2]Stages'!$E$74,IF(D787&lt;=391.8,(D787-'[2]Stages'!$C$75)*'[2]Stages'!$H$76+'[2]Stages'!$E$75,IF(D787&lt;=397.5,(D787-'[2]Stages'!$C$76)*'[2]Stages'!$H$77+'[2]Stages'!$E$76,IF(D787&lt;=407,(D787-'[2]Stages'!$C$77)*'[2]Stages'!$H$78+'[2]Stages'!$E$77,IF(D787&lt;=411.2,(D787-'[2]Stages'!$C$78)*'[2]Stages'!$H$79+'[2]Stages'!$E$78,IF(D787&lt;=416,(D787-'[2]Stages'!$C$79)*'[2]Stages'!$H$80+'[2]Stages'!$E$79)))))))</f>
        <v>371.77928104575165</v>
      </c>
      <c r="G787" s="119" t="s">
        <v>19</v>
      </c>
      <c r="H787" s="215" t="s">
        <v>794</v>
      </c>
      <c r="I787" s="220" t="s">
        <v>970</v>
      </c>
      <c r="M787" s="216"/>
      <c r="Q787" s="215" t="s">
        <v>238</v>
      </c>
      <c r="R787" s="215" t="s">
        <v>971</v>
      </c>
      <c r="W787" s="105" t="s">
        <v>477</v>
      </c>
      <c r="AA787" s="221" t="s">
        <v>788</v>
      </c>
      <c r="AB787" s="18">
        <v>22.4</v>
      </c>
      <c r="AC787" s="222">
        <v>18.91</v>
      </c>
      <c r="AD787" s="223"/>
      <c r="AE787" s="222">
        <v>18.91</v>
      </c>
      <c r="AF787" s="222">
        <v>0.2</v>
      </c>
      <c r="AG787" s="222">
        <v>18.91</v>
      </c>
      <c r="AH787" s="146">
        <f t="shared" si="19"/>
        <v>19.110000000000003</v>
      </c>
      <c r="AI787" s="222">
        <v>26.1</v>
      </c>
      <c r="AJ787" s="223"/>
      <c r="AM787" s="119" t="s">
        <v>789</v>
      </c>
      <c r="AN787" s="119" t="s">
        <v>231</v>
      </c>
      <c r="AO787" s="119">
        <v>284</v>
      </c>
      <c r="AQ787" s="119">
        <v>599</v>
      </c>
      <c r="AR787" s="119">
        <v>609</v>
      </c>
      <c r="AS787" s="119">
        <v>2009</v>
      </c>
      <c r="AW787" s="119" t="s">
        <v>790</v>
      </c>
      <c r="BK787" s="211"/>
      <c r="BL787" s="212"/>
      <c r="BM787" s="212"/>
      <c r="BN787" s="212"/>
      <c r="BO787" s="212"/>
      <c r="BR787" s="101"/>
    </row>
    <row r="788" spans="1:70" s="119" customFormat="1" ht="12" customHeight="1">
      <c r="A788" s="215" t="s">
        <v>1005</v>
      </c>
      <c r="B788" s="216">
        <v>373.06</v>
      </c>
      <c r="D788" s="218">
        <v>374.06</v>
      </c>
      <c r="E788" s="219" t="s">
        <v>786</v>
      </c>
      <c r="F788" s="67">
        <f>IF(D788&lt;=374.5,(D788-'[2]Stages'!$C$73)*'[2]Stages'!$H$74+'[2]Stages'!$E$73,IF(D788&lt;=385.3,(D788-'[2]Stages'!$C$74)*'[2]Stages'!$H$75+'[2]Stages'!$E$74,IF(D788&lt;=391.8,(D788-'[2]Stages'!$C$75)*'[2]Stages'!$H$76+'[2]Stages'!$E$75,IF(D788&lt;=397.5,(D788-'[2]Stages'!$C$76)*'[2]Stages'!$H$77+'[2]Stages'!$E$76,IF(D788&lt;=407,(D788-'[2]Stages'!$C$77)*'[2]Stages'!$H$78+'[2]Stages'!$E$77,IF(D788&lt;=411.2,(D788-'[2]Stages'!$C$78)*'[2]Stages'!$H$79+'[2]Stages'!$E$78,IF(D788&lt;=416,(D788-'[2]Stages'!$C$79)*'[2]Stages'!$H$80+'[2]Stages'!$E$79)))))))</f>
        <v>371.8575163398693</v>
      </c>
      <c r="G788" s="119" t="s">
        <v>19</v>
      </c>
      <c r="H788" s="215" t="s">
        <v>794</v>
      </c>
      <c r="I788" s="220" t="s">
        <v>970</v>
      </c>
      <c r="M788" s="216"/>
      <c r="Q788" s="215" t="s">
        <v>238</v>
      </c>
      <c r="R788" s="215" t="s">
        <v>971</v>
      </c>
      <c r="W788" s="105" t="s">
        <v>477</v>
      </c>
      <c r="AA788" s="221" t="s">
        <v>788</v>
      </c>
      <c r="AB788" s="18">
        <v>22.4</v>
      </c>
      <c r="AC788" s="222">
        <v>18.9</v>
      </c>
      <c r="AD788" s="223"/>
      <c r="AE788" s="222">
        <v>18.9</v>
      </c>
      <c r="AF788" s="222">
        <v>0.2</v>
      </c>
      <c r="AG788" s="222">
        <v>18.9</v>
      </c>
      <c r="AH788" s="146">
        <f t="shared" si="19"/>
        <v>19.1</v>
      </c>
      <c r="AI788" s="222">
        <v>26.1</v>
      </c>
      <c r="AJ788" s="223"/>
      <c r="AM788" s="119" t="s">
        <v>789</v>
      </c>
      <c r="AN788" s="119" t="s">
        <v>231</v>
      </c>
      <c r="AO788" s="119">
        <v>284</v>
      </c>
      <c r="AQ788" s="119">
        <v>599</v>
      </c>
      <c r="AR788" s="119">
        <v>609</v>
      </c>
      <c r="AS788" s="119">
        <v>2009</v>
      </c>
      <c r="AW788" s="119" t="s">
        <v>790</v>
      </c>
      <c r="BK788" s="211"/>
      <c r="BL788" s="212"/>
      <c r="BM788" s="212"/>
      <c r="BN788" s="212"/>
      <c r="BO788" s="212"/>
      <c r="BR788" s="101"/>
    </row>
    <row r="789" spans="1:70" s="119" customFormat="1" ht="12" customHeight="1">
      <c r="A789" s="215" t="s">
        <v>1006</v>
      </c>
      <c r="B789" s="216">
        <v>373.076</v>
      </c>
      <c r="D789" s="218">
        <v>374.081</v>
      </c>
      <c r="E789" s="219" t="s">
        <v>786</v>
      </c>
      <c r="F789" s="67">
        <f>IF(D789&lt;=374.5,(D789-'[2]Stages'!$C$73)*'[2]Stages'!$H$74+'[2]Stages'!$E$73,IF(D789&lt;=385.3,(D789-'[2]Stages'!$C$74)*'[2]Stages'!$H$75+'[2]Stages'!$E$74,IF(D789&lt;=391.8,(D789-'[2]Stages'!$C$75)*'[2]Stages'!$H$76+'[2]Stages'!$E$75,IF(D789&lt;=397.5,(D789-'[2]Stages'!$C$76)*'[2]Stages'!$H$77+'[2]Stages'!$E$76,IF(D789&lt;=407,(D789-'[2]Stages'!$C$77)*'[2]Stages'!$H$78+'[2]Stages'!$E$77,IF(D789&lt;=411.2,(D789-'[2]Stages'!$C$78)*'[2]Stages'!$H$79+'[2]Stages'!$E$78,IF(D789&lt;=416,(D789-'[2]Stages'!$C$79)*'[2]Stages'!$H$80+'[2]Stages'!$E$79)))))))</f>
        <v>371.8757712418301</v>
      </c>
      <c r="G789" s="119" t="s">
        <v>19</v>
      </c>
      <c r="H789" s="215" t="s">
        <v>794</v>
      </c>
      <c r="I789" s="220" t="s">
        <v>970</v>
      </c>
      <c r="M789" s="216"/>
      <c r="Q789" s="215" t="s">
        <v>238</v>
      </c>
      <c r="R789" s="227" t="s">
        <v>838</v>
      </c>
      <c r="W789" s="105" t="s">
        <v>477</v>
      </c>
      <c r="AA789" s="221" t="s">
        <v>788</v>
      </c>
      <c r="AB789" s="18">
        <v>22.4</v>
      </c>
      <c r="AC789" s="228">
        <v>18.5</v>
      </c>
      <c r="AD789" s="223"/>
      <c r="AE789" s="228">
        <v>18.5</v>
      </c>
      <c r="AF789" s="222">
        <v>0.2</v>
      </c>
      <c r="AG789" s="228">
        <v>18.5</v>
      </c>
      <c r="AH789" s="146">
        <f t="shared" si="19"/>
        <v>18.700000000000003</v>
      </c>
      <c r="AI789" s="222">
        <v>27.9</v>
      </c>
      <c r="AJ789" s="223"/>
      <c r="AM789" s="119" t="s">
        <v>789</v>
      </c>
      <c r="AN789" s="119" t="s">
        <v>231</v>
      </c>
      <c r="AO789" s="119">
        <v>284</v>
      </c>
      <c r="AQ789" s="119">
        <v>599</v>
      </c>
      <c r="AR789" s="119">
        <v>609</v>
      </c>
      <c r="AS789" s="119">
        <v>2009</v>
      </c>
      <c r="AW789" s="119" t="s">
        <v>790</v>
      </c>
      <c r="BK789" s="211"/>
      <c r="BL789" s="212"/>
      <c r="BM789" s="212"/>
      <c r="BN789" s="212"/>
      <c r="BO789" s="212"/>
      <c r="BR789" s="101"/>
    </row>
    <row r="790" spans="1:70" s="119" customFormat="1" ht="12" customHeight="1">
      <c r="A790" s="215" t="s">
        <v>1007</v>
      </c>
      <c r="B790" s="216">
        <v>373.09</v>
      </c>
      <c r="D790" s="218">
        <v>374.1</v>
      </c>
      <c r="E790" s="219" t="s">
        <v>786</v>
      </c>
      <c r="F790" s="67">
        <f>IF(D790&lt;=374.5,(D790-'[2]Stages'!$C$73)*'[2]Stages'!$H$74+'[2]Stages'!$E$73,IF(D790&lt;=385.3,(D790-'[2]Stages'!$C$74)*'[2]Stages'!$H$75+'[2]Stages'!$E$74,IF(D790&lt;=391.8,(D790-'[2]Stages'!$C$75)*'[2]Stages'!$H$76+'[2]Stages'!$E$75,IF(D790&lt;=397.5,(D790-'[2]Stages'!$C$76)*'[2]Stages'!$H$77+'[2]Stages'!$E$76,IF(D790&lt;=407,(D790-'[2]Stages'!$C$77)*'[2]Stages'!$H$78+'[2]Stages'!$E$77,IF(D790&lt;=411.2,(D790-'[2]Stages'!$C$78)*'[2]Stages'!$H$79+'[2]Stages'!$E$78,IF(D790&lt;=416,(D790-'[2]Stages'!$C$79)*'[2]Stages'!$H$80+'[2]Stages'!$E$79)))))))</f>
        <v>371.89228758169935</v>
      </c>
      <c r="G790" s="119" t="s">
        <v>19</v>
      </c>
      <c r="H790" s="215" t="s">
        <v>794</v>
      </c>
      <c r="I790" s="215" t="s">
        <v>1008</v>
      </c>
      <c r="M790" s="216"/>
      <c r="Q790" s="215" t="s">
        <v>238</v>
      </c>
      <c r="R790" s="215" t="s">
        <v>796</v>
      </c>
      <c r="W790" s="105" t="s">
        <v>477</v>
      </c>
      <c r="AA790" s="221" t="s">
        <v>788</v>
      </c>
      <c r="AB790" s="18">
        <v>22.4</v>
      </c>
      <c r="AC790" s="222">
        <v>17.97</v>
      </c>
      <c r="AD790" s="223"/>
      <c r="AE790" s="222">
        <v>17.97</v>
      </c>
      <c r="AF790" s="222">
        <v>0.08</v>
      </c>
      <c r="AG790" s="222">
        <v>17.97</v>
      </c>
      <c r="AH790" s="146">
        <f t="shared" si="19"/>
        <v>18.17</v>
      </c>
      <c r="AI790" s="222">
        <v>30.2</v>
      </c>
      <c r="AJ790" s="223"/>
      <c r="AM790" s="119" t="s">
        <v>789</v>
      </c>
      <c r="AN790" s="119" t="s">
        <v>231</v>
      </c>
      <c r="AO790" s="119">
        <v>284</v>
      </c>
      <c r="AQ790" s="119">
        <v>599</v>
      </c>
      <c r="AR790" s="119">
        <v>609</v>
      </c>
      <c r="AS790" s="119">
        <v>2009</v>
      </c>
      <c r="AW790" s="119" t="s">
        <v>790</v>
      </c>
      <c r="BK790" s="211"/>
      <c r="BL790" s="212"/>
      <c r="BM790" s="212"/>
      <c r="BN790" s="212"/>
      <c r="BO790" s="212"/>
      <c r="BR790" s="101"/>
    </row>
    <row r="791" spans="1:70" s="119" customFormat="1" ht="12" customHeight="1">
      <c r="A791" s="215" t="s">
        <v>1009</v>
      </c>
      <c r="B791" s="216">
        <v>373.13</v>
      </c>
      <c r="D791" s="218">
        <v>374.14</v>
      </c>
      <c r="E791" s="219" t="s">
        <v>786</v>
      </c>
      <c r="F791" s="67">
        <f>IF(D791&lt;=374.5,(D791-'[2]Stages'!$C$73)*'[2]Stages'!$H$74+'[2]Stages'!$E$73,IF(D791&lt;=385.3,(D791-'[2]Stages'!$C$74)*'[2]Stages'!$H$75+'[2]Stages'!$E$74,IF(D791&lt;=391.8,(D791-'[2]Stages'!$C$75)*'[2]Stages'!$H$76+'[2]Stages'!$E$75,IF(D791&lt;=397.5,(D791-'[2]Stages'!$C$76)*'[2]Stages'!$H$77+'[2]Stages'!$E$76,IF(D791&lt;=407,(D791-'[2]Stages'!$C$77)*'[2]Stages'!$H$78+'[2]Stages'!$E$77,IF(D791&lt;=411.2,(D791-'[2]Stages'!$C$78)*'[2]Stages'!$H$79+'[2]Stages'!$E$78,IF(D791&lt;=416,(D791-'[2]Stages'!$C$79)*'[2]Stages'!$H$80+'[2]Stages'!$E$79)))))))</f>
        <v>371.9270588235294</v>
      </c>
      <c r="G791" s="119" t="s">
        <v>19</v>
      </c>
      <c r="H791" s="215" t="s">
        <v>794</v>
      </c>
      <c r="I791" s="220" t="s">
        <v>970</v>
      </c>
      <c r="M791" s="216"/>
      <c r="Q791" s="215" t="s">
        <v>238</v>
      </c>
      <c r="R791" s="215" t="s">
        <v>971</v>
      </c>
      <c r="W791" s="105" t="s">
        <v>477</v>
      </c>
      <c r="AA791" s="221" t="s">
        <v>788</v>
      </c>
      <c r="AB791" s="18">
        <v>22.4</v>
      </c>
      <c r="AC791" s="222">
        <v>19</v>
      </c>
      <c r="AD791" s="223"/>
      <c r="AE791" s="222">
        <v>19</v>
      </c>
      <c r="AF791" s="222">
        <v>0.2</v>
      </c>
      <c r="AG791" s="222">
        <v>19</v>
      </c>
      <c r="AH791" s="146">
        <f aca="true" t="shared" si="20" ref="AH791:AH854">AG791+(22.6-AB791)</f>
        <v>19.200000000000003</v>
      </c>
      <c r="AI791" s="222">
        <v>25.7</v>
      </c>
      <c r="AJ791" s="223"/>
      <c r="AM791" s="119" t="s">
        <v>789</v>
      </c>
      <c r="AN791" s="119" t="s">
        <v>231</v>
      </c>
      <c r="AO791" s="119">
        <v>284</v>
      </c>
      <c r="AQ791" s="119">
        <v>599</v>
      </c>
      <c r="AR791" s="119">
        <v>609</v>
      </c>
      <c r="AS791" s="119">
        <v>2009</v>
      </c>
      <c r="AW791" s="119" t="s">
        <v>790</v>
      </c>
      <c r="BK791" s="211"/>
      <c r="BL791" s="212"/>
      <c r="BM791" s="212"/>
      <c r="BN791" s="212"/>
      <c r="BO791" s="212"/>
      <c r="BR791" s="101"/>
    </row>
    <row r="792" spans="1:70" s="119" customFormat="1" ht="12" customHeight="1">
      <c r="A792" s="215" t="s">
        <v>1010</v>
      </c>
      <c r="B792" s="216">
        <v>373.17</v>
      </c>
      <c r="D792" s="218">
        <v>374.17</v>
      </c>
      <c r="E792" s="219" t="s">
        <v>786</v>
      </c>
      <c r="F792" s="67">
        <f>IF(D792&lt;=374.5,(D792-'[2]Stages'!$C$73)*'[2]Stages'!$H$74+'[2]Stages'!$E$73,IF(D792&lt;=385.3,(D792-'[2]Stages'!$C$74)*'[2]Stages'!$H$75+'[2]Stages'!$E$74,IF(D792&lt;=391.8,(D792-'[2]Stages'!$C$75)*'[2]Stages'!$H$76+'[2]Stages'!$E$75,IF(D792&lt;=397.5,(D792-'[2]Stages'!$C$76)*'[2]Stages'!$H$77+'[2]Stages'!$E$76,IF(D792&lt;=407,(D792-'[2]Stages'!$C$77)*'[2]Stages'!$H$78+'[2]Stages'!$E$77,IF(D792&lt;=411.2,(D792-'[2]Stages'!$C$78)*'[2]Stages'!$H$79+'[2]Stages'!$E$78,IF(D792&lt;=416,(D792-'[2]Stages'!$C$79)*'[2]Stages'!$H$80+'[2]Stages'!$E$79)))))))</f>
        <v>371.953137254902</v>
      </c>
      <c r="G792" s="119" t="s">
        <v>19</v>
      </c>
      <c r="H792" s="215" t="s">
        <v>794</v>
      </c>
      <c r="I792" s="215" t="s">
        <v>1008</v>
      </c>
      <c r="M792" s="216"/>
      <c r="Q792" s="215" t="s">
        <v>238</v>
      </c>
      <c r="R792" s="215" t="s">
        <v>796</v>
      </c>
      <c r="W792" s="105" t="s">
        <v>477</v>
      </c>
      <c r="AA792" s="221" t="s">
        <v>788</v>
      </c>
      <c r="AB792" s="18">
        <v>22.4</v>
      </c>
      <c r="AC792" s="222">
        <v>18.27</v>
      </c>
      <c r="AD792" s="223"/>
      <c r="AE792" s="222">
        <v>18.27</v>
      </c>
      <c r="AF792" s="222">
        <v>0.17</v>
      </c>
      <c r="AG792" s="222">
        <v>18.27</v>
      </c>
      <c r="AH792" s="146">
        <f t="shared" si="20"/>
        <v>18.470000000000002</v>
      </c>
      <c r="AI792" s="222">
        <v>28.9</v>
      </c>
      <c r="AJ792" s="223"/>
      <c r="AM792" s="119" t="s">
        <v>789</v>
      </c>
      <c r="AN792" s="119" t="s">
        <v>231</v>
      </c>
      <c r="AO792" s="119">
        <v>284</v>
      </c>
      <c r="AQ792" s="119">
        <v>599</v>
      </c>
      <c r="AR792" s="119">
        <v>609</v>
      </c>
      <c r="AS792" s="119">
        <v>2009</v>
      </c>
      <c r="AW792" s="119" t="s">
        <v>790</v>
      </c>
      <c r="BK792" s="211"/>
      <c r="BL792" s="212"/>
      <c r="BM792" s="212"/>
      <c r="BN792" s="212"/>
      <c r="BO792" s="212"/>
      <c r="BR792" s="101"/>
    </row>
    <row r="793" spans="1:70" s="119" customFormat="1" ht="12" customHeight="1">
      <c r="A793" s="215" t="s">
        <v>1011</v>
      </c>
      <c r="B793" s="216">
        <v>373.19</v>
      </c>
      <c r="D793" s="218">
        <v>374.19</v>
      </c>
      <c r="E793" s="219" t="s">
        <v>786</v>
      </c>
      <c r="F793" s="67">
        <f>IF(D793&lt;=374.5,(D793-'[2]Stages'!$C$73)*'[2]Stages'!$H$74+'[2]Stages'!$E$73,IF(D793&lt;=385.3,(D793-'[2]Stages'!$C$74)*'[2]Stages'!$H$75+'[2]Stages'!$E$74,IF(D793&lt;=391.8,(D793-'[2]Stages'!$C$75)*'[2]Stages'!$H$76+'[2]Stages'!$E$75,IF(D793&lt;=397.5,(D793-'[2]Stages'!$C$76)*'[2]Stages'!$H$77+'[2]Stages'!$E$76,IF(D793&lt;=407,(D793-'[2]Stages'!$C$77)*'[2]Stages'!$H$78+'[2]Stages'!$E$77,IF(D793&lt;=411.2,(D793-'[2]Stages'!$C$78)*'[2]Stages'!$H$79+'[2]Stages'!$E$78,IF(D793&lt;=416,(D793-'[2]Stages'!$C$79)*'[2]Stages'!$H$80+'[2]Stages'!$E$79)))))))</f>
        <v>371.970522875817</v>
      </c>
      <c r="G793" s="119" t="s">
        <v>19</v>
      </c>
      <c r="H793" s="215" t="s">
        <v>794</v>
      </c>
      <c r="I793" s="215" t="s">
        <v>1008</v>
      </c>
      <c r="M793" s="216"/>
      <c r="Q793" s="215" t="s">
        <v>238</v>
      </c>
      <c r="R793" s="227" t="s">
        <v>838</v>
      </c>
      <c r="W793" s="105" t="s">
        <v>477</v>
      </c>
      <c r="AA793" s="221" t="s">
        <v>788</v>
      </c>
      <c r="AB793" s="18">
        <v>22.4</v>
      </c>
      <c r="AC793" s="222">
        <v>18.53</v>
      </c>
      <c r="AD793" s="223"/>
      <c r="AE793" s="222">
        <v>18.53</v>
      </c>
      <c r="AF793" s="222">
        <v>0.41</v>
      </c>
      <c r="AG793" s="222">
        <v>18.53</v>
      </c>
      <c r="AH793" s="146">
        <f t="shared" si="20"/>
        <v>18.730000000000004</v>
      </c>
      <c r="AI793" s="222">
        <v>27.8</v>
      </c>
      <c r="AJ793" s="223"/>
      <c r="AM793" s="119" t="s">
        <v>789</v>
      </c>
      <c r="AN793" s="119" t="s">
        <v>231</v>
      </c>
      <c r="AO793" s="119">
        <v>284</v>
      </c>
      <c r="AQ793" s="119">
        <v>599</v>
      </c>
      <c r="AR793" s="119">
        <v>609</v>
      </c>
      <c r="AS793" s="119">
        <v>2009</v>
      </c>
      <c r="AW793" s="119" t="s">
        <v>790</v>
      </c>
      <c r="BK793" s="211"/>
      <c r="BL793" s="212"/>
      <c r="BM793" s="212"/>
      <c r="BN793" s="212"/>
      <c r="BO793" s="212"/>
      <c r="BR793" s="101"/>
    </row>
    <row r="794" spans="1:70" s="119" customFormat="1" ht="12" customHeight="1">
      <c r="A794" s="215" t="s">
        <v>1012</v>
      </c>
      <c r="B794" s="216">
        <v>373.23</v>
      </c>
      <c r="D794" s="218">
        <v>374.24</v>
      </c>
      <c r="E794" s="219" t="s">
        <v>786</v>
      </c>
      <c r="F794" s="67">
        <f>IF(D794&lt;=374.5,(D794-'[2]Stages'!$C$73)*'[2]Stages'!$H$74+'[2]Stages'!$E$73,IF(D794&lt;=385.3,(D794-'[2]Stages'!$C$74)*'[2]Stages'!$H$75+'[2]Stages'!$E$74,IF(D794&lt;=391.8,(D794-'[2]Stages'!$C$75)*'[2]Stages'!$H$76+'[2]Stages'!$E$75,IF(D794&lt;=397.5,(D794-'[2]Stages'!$C$76)*'[2]Stages'!$H$77+'[2]Stages'!$E$76,IF(D794&lt;=407,(D794-'[2]Stages'!$C$77)*'[2]Stages'!$H$78+'[2]Stages'!$E$77,IF(D794&lt;=411.2,(D794-'[2]Stages'!$C$78)*'[2]Stages'!$H$79+'[2]Stages'!$E$78,IF(D794&lt;=416,(D794-'[2]Stages'!$C$79)*'[2]Stages'!$H$80+'[2]Stages'!$E$79)))))))</f>
        <v>372.0139869281046</v>
      </c>
      <c r="G794" s="119" t="s">
        <v>19</v>
      </c>
      <c r="H794" s="215" t="s">
        <v>794</v>
      </c>
      <c r="I794" s="220" t="s">
        <v>970</v>
      </c>
      <c r="M794" s="216"/>
      <c r="Q794" s="215" t="s">
        <v>238</v>
      </c>
      <c r="R794" s="215" t="s">
        <v>971</v>
      </c>
      <c r="W794" s="105" t="s">
        <v>477</v>
      </c>
      <c r="AA794" s="221" t="s">
        <v>788</v>
      </c>
      <c r="AB794" s="18">
        <v>22.4</v>
      </c>
      <c r="AC794" s="222">
        <v>18.69</v>
      </c>
      <c r="AD794" s="223"/>
      <c r="AE794" s="222">
        <v>18.69</v>
      </c>
      <c r="AF794" s="222">
        <v>0.2</v>
      </c>
      <c r="AG794" s="222">
        <v>18.69</v>
      </c>
      <c r="AH794" s="146">
        <f t="shared" si="20"/>
        <v>18.890000000000004</v>
      </c>
      <c r="AI794" s="222">
        <v>27.1</v>
      </c>
      <c r="AJ794" s="223"/>
      <c r="AM794" s="119" t="s">
        <v>789</v>
      </c>
      <c r="AN794" s="119" t="s">
        <v>231</v>
      </c>
      <c r="AO794" s="119">
        <v>284</v>
      </c>
      <c r="AQ794" s="119">
        <v>599</v>
      </c>
      <c r="AR794" s="119">
        <v>609</v>
      </c>
      <c r="AS794" s="119">
        <v>2009</v>
      </c>
      <c r="AW794" s="119" t="s">
        <v>790</v>
      </c>
      <c r="BK794" s="211"/>
      <c r="BL794" s="212"/>
      <c r="BM794" s="212"/>
      <c r="BN794" s="212"/>
      <c r="BO794" s="212"/>
      <c r="BR794" s="101"/>
    </row>
    <row r="795" spans="1:70" s="119" customFormat="1" ht="12" customHeight="1">
      <c r="A795" s="215" t="s">
        <v>1013</v>
      </c>
      <c r="B795" s="216">
        <v>373.25</v>
      </c>
      <c r="D795" s="218">
        <v>374.25</v>
      </c>
      <c r="E795" s="219" t="s">
        <v>786</v>
      </c>
      <c r="F795" s="67">
        <f>IF(D795&lt;=374.5,(D795-'[2]Stages'!$C$73)*'[2]Stages'!$H$74+'[2]Stages'!$E$73,IF(D795&lt;=385.3,(D795-'[2]Stages'!$C$74)*'[2]Stages'!$H$75+'[2]Stages'!$E$74,IF(D795&lt;=391.8,(D795-'[2]Stages'!$C$75)*'[2]Stages'!$H$76+'[2]Stages'!$E$75,IF(D795&lt;=397.5,(D795-'[2]Stages'!$C$76)*'[2]Stages'!$H$77+'[2]Stages'!$E$76,IF(D795&lt;=407,(D795-'[2]Stages'!$C$77)*'[2]Stages'!$H$78+'[2]Stages'!$E$77,IF(D795&lt;=411.2,(D795-'[2]Stages'!$C$78)*'[2]Stages'!$H$79+'[2]Stages'!$E$78,IF(D795&lt;=416,(D795-'[2]Stages'!$C$79)*'[2]Stages'!$H$80+'[2]Stages'!$E$79)))))))</f>
        <v>372.0226797385621</v>
      </c>
      <c r="G795" s="119" t="s">
        <v>19</v>
      </c>
      <c r="H795" s="215" t="s">
        <v>794</v>
      </c>
      <c r="I795" s="215" t="s">
        <v>1008</v>
      </c>
      <c r="M795" s="216"/>
      <c r="Q795" s="215" t="s">
        <v>238</v>
      </c>
      <c r="R795" s="215" t="s">
        <v>796</v>
      </c>
      <c r="W795" s="105" t="s">
        <v>477</v>
      </c>
      <c r="AA795" s="221" t="s">
        <v>788</v>
      </c>
      <c r="AB795" s="18">
        <v>22.4</v>
      </c>
      <c r="AC795" s="222">
        <v>17.81</v>
      </c>
      <c r="AD795" s="223"/>
      <c r="AE795" s="222">
        <v>17.81</v>
      </c>
      <c r="AF795" s="222">
        <v>0.29</v>
      </c>
      <c r="AG795" s="222">
        <v>17.81</v>
      </c>
      <c r="AH795" s="146">
        <f t="shared" si="20"/>
        <v>18.01</v>
      </c>
      <c r="AI795" s="222">
        <v>30.9</v>
      </c>
      <c r="AJ795" s="223"/>
      <c r="AM795" s="119" t="s">
        <v>789</v>
      </c>
      <c r="AN795" s="119" t="s">
        <v>231</v>
      </c>
      <c r="AO795" s="119">
        <v>284</v>
      </c>
      <c r="AQ795" s="119">
        <v>599</v>
      </c>
      <c r="AR795" s="119">
        <v>609</v>
      </c>
      <c r="AS795" s="119">
        <v>2009</v>
      </c>
      <c r="AW795" s="119" t="s">
        <v>790</v>
      </c>
      <c r="BK795" s="211"/>
      <c r="BL795" s="212"/>
      <c r="BM795" s="212"/>
      <c r="BN795" s="212"/>
      <c r="BO795" s="212"/>
      <c r="BR795" s="101"/>
    </row>
    <row r="796" spans="1:70" s="119" customFormat="1" ht="12" customHeight="1">
      <c r="A796" s="215" t="s">
        <v>1014</v>
      </c>
      <c r="B796" s="216">
        <v>373.3</v>
      </c>
      <c r="D796" s="218">
        <v>374.3</v>
      </c>
      <c r="E796" s="219" t="s">
        <v>786</v>
      </c>
      <c r="F796" s="67">
        <f>IF(D796&lt;=374.5,(D796-'[2]Stages'!$C$73)*'[2]Stages'!$H$74+'[2]Stages'!$E$73,IF(D796&lt;=385.3,(D796-'[2]Stages'!$C$74)*'[2]Stages'!$H$75+'[2]Stages'!$E$74,IF(D796&lt;=391.8,(D796-'[2]Stages'!$C$75)*'[2]Stages'!$H$76+'[2]Stages'!$E$75,IF(D796&lt;=397.5,(D796-'[2]Stages'!$C$76)*'[2]Stages'!$H$77+'[2]Stages'!$E$76,IF(D796&lt;=407,(D796-'[2]Stages'!$C$77)*'[2]Stages'!$H$78+'[2]Stages'!$E$77,IF(D796&lt;=411.2,(D796-'[2]Stages'!$C$78)*'[2]Stages'!$H$79+'[2]Stages'!$E$78,IF(D796&lt;=416,(D796-'[2]Stages'!$C$79)*'[2]Stages'!$H$80+'[2]Stages'!$E$79)))))))</f>
        <v>372.0661437908497</v>
      </c>
      <c r="G796" s="119" t="s">
        <v>19</v>
      </c>
      <c r="H796" s="215" t="s">
        <v>794</v>
      </c>
      <c r="I796" s="215" t="s">
        <v>1008</v>
      </c>
      <c r="M796" s="216"/>
      <c r="Q796" s="215" t="s">
        <v>238</v>
      </c>
      <c r="R796" s="215" t="s">
        <v>796</v>
      </c>
      <c r="W796" s="105" t="s">
        <v>477</v>
      </c>
      <c r="AA796" s="221" t="s">
        <v>788</v>
      </c>
      <c r="AB796" s="18">
        <v>22.4</v>
      </c>
      <c r="AC796" s="222">
        <v>17.86</v>
      </c>
      <c r="AD796" s="223"/>
      <c r="AE796" s="222">
        <v>17.86</v>
      </c>
      <c r="AF796" s="222">
        <v>0.28</v>
      </c>
      <c r="AG796" s="222">
        <v>17.86</v>
      </c>
      <c r="AH796" s="146">
        <f t="shared" si="20"/>
        <v>18.060000000000002</v>
      </c>
      <c r="AI796" s="222">
        <v>30.7</v>
      </c>
      <c r="AJ796" s="223"/>
      <c r="AM796" s="119" t="s">
        <v>789</v>
      </c>
      <c r="AN796" s="119" t="s">
        <v>231</v>
      </c>
      <c r="AO796" s="119">
        <v>284</v>
      </c>
      <c r="AQ796" s="119">
        <v>599</v>
      </c>
      <c r="AR796" s="119">
        <v>609</v>
      </c>
      <c r="AS796" s="119">
        <v>2009</v>
      </c>
      <c r="AW796" s="119" t="s">
        <v>790</v>
      </c>
      <c r="BK796" s="211"/>
      <c r="BL796" s="212"/>
      <c r="BM796" s="212"/>
      <c r="BN796" s="212"/>
      <c r="BO796" s="212"/>
      <c r="BR796" s="101"/>
    </row>
    <row r="797" spans="1:70" s="119" customFormat="1" ht="12" customHeight="1">
      <c r="A797" s="215" t="s">
        <v>1015</v>
      </c>
      <c r="B797" s="217">
        <v>373.32</v>
      </c>
      <c r="D797" s="224">
        <v>374.32</v>
      </c>
      <c r="E797" s="219" t="s">
        <v>786</v>
      </c>
      <c r="F797" s="67">
        <f>IF(D797&lt;=374.5,(D797-'[2]Stages'!$C$73)*'[2]Stages'!$H$74+'[2]Stages'!$E$73,IF(D797&lt;=385.3,(D797-'[2]Stages'!$C$74)*'[2]Stages'!$H$75+'[2]Stages'!$E$74,IF(D797&lt;=391.8,(D797-'[2]Stages'!$C$75)*'[2]Stages'!$H$76+'[2]Stages'!$E$75,IF(D797&lt;=397.5,(D797-'[2]Stages'!$C$76)*'[2]Stages'!$H$77+'[2]Stages'!$E$76,IF(D797&lt;=407,(D797-'[2]Stages'!$C$77)*'[2]Stages'!$H$78+'[2]Stages'!$E$77,IF(D797&lt;=411.2,(D797-'[2]Stages'!$C$78)*'[2]Stages'!$H$79+'[2]Stages'!$E$78,IF(D797&lt;=416,(D797-'[2]Stages'!$C$79)*'[2]Stages'!$H$80+'[2]Stages'!$E$79)))))))</f>
        <v>372.0835294117647</v>
      </c>
      <c r="G797" s="119" t="s">
        <v>19</v>
      </c>
      <c r="H797" s="215" t="s">
        <v>794</v>
      </c>
      <c r="I797" s="215" t="s">
        <v>1016</v>
      </c>
      <c r="M797" s="217"/>
      <c r="Q797" s="215" t="s">
        <v>207</v>
      </c>
      <c r="R797" s="215" t="s">
        <v>774</v>
      </c>
      <c r="W797" s="105" t="s">
        <v>477</v>
      </c>
      <c r="AA797" s="221" t="s">
        <v>788</v>
      </c>
      <c r="AB797" s="18">
        <v>22.4</v>
      </c>
      <c r="AC797" s="225">
        <v>18.03</v>
      </c>
      <c r="AD797" s="223"/>
      <c r="AE797" s="225">
        <v>18.03</v>
      </c>
      <c r="AF797" s="225">
        <v>0.03</v>
      </c>
      <c r="AG797" s="225">
        <v>18.03</v>
      </c>
      <c r="AH797" s="146">
        <f t="shared" si="20"/>
        <v>18.230000000000004</v>
      </c>
      <c r="AI797" s="225">
        <v>30</v>
      </c>
      <c r="AJ797" s="223"/>
      <c r="AM797" s="119" t="s">
        <v>789</v>
      </c>
      <c r="AN797" s="119" t="s">
        <v>231</v>
      </c>
      <c r="AO797" s="119">
        <v>284</v>
      </c>
      <c r="AQ797" s="119">
        <v>599</v>
      </c>
      <c r="AR797" s="119">
        <v>609</v>
      </c>
      <c r="AS797" s="119">
        <v>2009</v>
      </c>
      <c r="AW797" s="119" t="s">
        <v>790</v>
      </c>
      <c r="BK797" s="211"/>
      <c r="BL797" s="212"/>
      <c r="BM797" s="212"/>
      <c r="BN797" s="212"/>
      <c r="BO797" s="212"/>
      <c r="BR797" s="101"/>
    </row>
    <row r="798" spans="1:70" s="119" customFormat="1" ht="12" customHeight="1">
      <c r="A798" s="215" t="s">
        <v>1017</v>
      </c>
      <c r="B798" s="216">
        <v>373.32</v>
      </c>
      <c r="D798" s="218">
        <v>374.32</v>
      </c>
      <c r="E798" s="219" t="s">
        <v>786</v>
      </c>
      <c r="F798" s="67">
        <f>IF(D798&lt;=374.5,(D798-'[2]Stages'!$C$73)*'[2]Stages'!$H$74+'[2]Stages'!$E$73,IF(D798&lt;=385.3,(D798-'[2]Stages'!$C$74)*'[2]Stages'!$H$75+'[2]Stages'!$E$74,IF(D798&lt;=391.8,(D798-'[2]Stages'!$C$75)*'[2]Stages'!$H$76+'[2]Stages'!$E$75,IF(D798&lt;=397.5,(D798-'[2]Stages'!$C$76)*'[2]Stages'!$H$77+'[2]Stages'!$E$76,IF(D798&lt;=407,(D798-'[2]Stages'!$C$77)*'[2]Stages'!$H$78+'[2]Stages'!$E$77,IF(D798&lt;=411.2,(D798-'[2]Stages'!$C$78)*'[2]Stages'!$H$79+'[2]Stages'!$E$78,IF(D798&lt;=416,(D798-'[2]Stages'!$C$79)*'[2]Stages'!$H$80+'[2]Stages'!$E$79)))))))</f>
        <v>372.0835294117647</v>
      </c>
      <c r="G798" s="119" t="s">
        <v>19</v>
      </c>
      <c r="H798" s="215" t="s">
        <v>794</v>
      </c>
      <c r="I798" s="220" t="s">
        <v>970</v>
      </c>
      <c r="M798" s="216"/>
      <c r="Q798" s="215" t="s">
        <v>238</v>
      </c>
      <c r="R798" s="215" t="s">
        <v>971</v>
      </c>
      <c r="W798" s="105" t="s">
        <v>477</v>
      </c>
      <c r="AA798" s="221" t="s">
        <v>788</v>
      </c>
      <c r="AB798" s="18">
        <v>22.4</v>
      </c>
      <c r="AC798" s="222">
        <v>18.9</v>
      </c>
      <c r="AD798" s="223"/>
      <c r="AE798" s="222">
        <v>18.9</v>
      </c>
      <c r="AF798" s="222">
        <v>0.2</v>
      </c>
      <c r="AG798" s="222">
        <v>18.9</v>
      </c>
      <c r="AH798" s="146">
        <f t="shared" si="20"/>
        <v>19.1</v>
      </c>
      <c r="AI798" s="222">
        <v>26.1</v>
      </c>
      <c r="AJ798" s="223"/>
      <c r="AM798" s="119" t="s">
        <v>789</v>
      </c>
      <c r="AN798" s="119" t="s">
        <v>231</v>
      </c>
      <c r="AO798" s="119">
        <v>284</v>
      </c>
      <c r="AQ798" s="119">
        <v>599</v>
      </c>
      <c r="AR798" s="119">
        <v>609</v>
      </c>
      <c r="AS798" s="119">
        <v>2009</v>
      </c>
      <c r="AW798" s="119" t="s">
        <v>790</v>
      </c>
      <c r="BK798" s="211"/>
      <c r="BL798" s="212"/>
      <c r="BM798" s="212"/>
      <c r="BN798" s="212"/>
      <c r="BO798" s="212"/>
      <c r="BR798" s="101"/>
    </row>
    <row r="799" spans="1:70" s="119" customFormat="1" ht="12" customHeight="1">
      <c r="A799" s="215" t="s">
        <v>1018</v>
      </c>
      <c r="B799" s="216">
        <v>373.35</v>
      </c>
      <c r="D799" s="218">
        <v>374.35</v>
      </c>
      <c r="E799" s="219" t="s">
        <v>786</v>
      </c>
      <c r="F799" s="67">
        <f>IF(D799&lt;=374.5,(D799-'[2]Stages'!$C$73)*'[2]Stages'!$H$74+'[2]Stages'!$E$73,IF(D799&lt;=385.3,(D799-'[2]Stages'!$C$74)*'[2]Stages'!$H$75+'[2]Stages'!$E$74,IF(D799&lt;=391.8,(D799-'[2]Stages'!$C$75)*'[2]Stages'!$H$76+'[2]Stages'!$E$75,IF(D799&lt;=397.5,(D799-'[2]Stages'!$C$76)*'[2]Stages'!$H$77+'[2]Stages'!$E$76,IF(D799&lt;=407,(D799-'[2]Stages'!$C$77)*'[2]Stages'!$H$78+'[2]Stages'!$E$77,IF(D799&lt;=411.2,(D799-'[2]Stages'!$C$78)*'[2]Stages'!$H$79+'[2]Stages'!$E$78,IF(D799&lt;=416,(D799-'[2]Stages'!$C$79)*'[2]Stages'!$H$80+'[2]Stages'!$E$79)))))))</f>
        <v>372.10960784313727</v>
      </c>
      <c r="G799" s="119" t="s">
        <v>19</v>
      </c>
      <c r="H799" s="215" t="s">
        <v>794</v>
      </c>
      <c r="I799" s="215" t="s">
        <v>1008</v>
      </c>
      <c r="M799" s="216"/>
      <c r="Q799" s="215" t="s">
        <v>238</v>
      </c>
      <c r="R799" s="215" t="s">
        <v>796</v>
      </c>
      <c r="W799" s="105" t="s">
        <v>477</v>
      </c>
      <c r="AA799" s="221" t="s">
        <v>788</v>
      </c>
      <c r="AB799" s="18">
        <v>22.4</v>
      </c>
      <c r="AC799" s="222">
        <v>17.15</v>
      </c>
      <c r="AD799" s="223"/>
      <c r="AE799" s="222">
        <v>17.15</v>
      </c>
      <c r="AF799" s="222">
        <v>0.24</v>
      </c>
      <c r="AG799" s="222">
        <v>17.15</v>
      </c>
      <c r="AH799" s="146">
        <f t="shared" si="20"/>
        <v>17.35</v>
      </c>
      <c r="AI799" s="222">
        <v>33.8</v>
      </c>
      <c r="AJ799" s="223"/>
      <c r="AM799" s="119" t="s">
        <v>789</v>
      </c>
      <c r="AN799" s="119" t="s">
        <v>231</v>
      </c>
      <c r="AO799" s="119">
        <v>284</v>
      </c>
      <c r="AQ799" s="119">
        <v>599</v>
      </c>
      <c r="AR799" s="119">
        <v>609</v>
      </c>
      <c r="AS799" s="119">
        <v>2009</v>
      </c>
      <c r="AW799" s="119" t="s">
        <v>790</v>
      </c>
      <c r="BK799" s="211"/>
      <c r="BL799" s="212"/>
      <c r="BM799" s="212"/>
      <c r="BN799" s="212"/>
      <c r="BO799" s="212"/>
      <c r="BR799" s="101"/>
    </row>
    <row r="800" spans="1:70" s="119" customFormat="1" ht="12" customHeight="1">
      <c r="A800" s="215" t="s">
        <v>1019</v>
      </c>
      <c r="B800" s="216">
        <v>373.41</v>
      </c>
      <c r="D800" s="218">
        <v>374.41</v>
      </c>
      <c r="E800" s="219" t="s">
        <v>786</v>
      </c>
      <c r="F800" s="67">
        <f>IF(D800&lt;=374.5,(D800-'[2]Stages'!$C$73)*'[2]Stages'!$H$74+'[2]Stages'!$E$73,IF(D800&lt;=385.3,(D800-'[2]Stages'!$C$74)*'[2]Stages'!$H$75+'[2]Stages'!$E$74,IF(D800&lt;=391.8,(D800-'[2]Stages'!$C$75)*'[2]Stages'!$H$76+'[2]Stages'!$E$75,IF(D800&lt;=397.5,(D800-'[2]Stages'!$C$76)*'[2]Stages'!$H$77+'[2]Stages'!$E$76,IF(D800&lt;=407,(D800-'[2]Stages'!$C$77)*'[2]Stages'!$H$78+'[2]Stages'!$E$77,IF(D800&lt;=411.2,(D800-'[2]Stages'!$C$78)*'[2]Stages'!$H$79+'[2]Stages'!$E$78,IF(D800&lt;=416,(D800-'[2]Stages'!$C$79)*'[2]Stages'!$H$80+'[2]Stages'!$E$79)))))))</f>
        <v>372.1617647058824</v>
      </c>
      <c r="G800" s="119" t="s">
        <v>19</v>
      </c>
      <c r="H800" s="215" t="s">
        <v>794</v>
      </c>
      <c r="I800" s="215" t="s">
        <v>1008</v>
      </c>
      <c r="M800" s="216"/>
      <c r="Q800" s="215" t="s">
        <v>238</v>
      </c>
      <c r="R800" s="215" t="s">
        <v>796</v>
      </c>
      <c r="W800" s="105" t="s">
        <v>477</v>
      </c>
      <c r="AA800" s="221" t="s">
        <v>788</v>
      </c>
      <c r="AB800" s="18">
        <v>22.4</v>
      </c>
      <c r="AC800" s="222">
        <v>17.33</v>
      </c>
      <c r="AD800" s="223"/>
      <c r="AE800" s="222">
        <v>17.33</v>
      </c>
      <c r="AF800" s="222">
        <v>0.31</v>
      </c>
      <c r="AG800" s="222">
        <v>17.33</v>
      </c>
      <c r="AH800" s="146">
        <f t="shared" si="20"/>
        <v>17.53</v>
      </c>
      <c r="AI800" s="222">
        <v>33</v>
      </c>
      <c r="AJ800" s="223"/>
      <c r="AM800" s="119" t="s">
        <v>789</v>
      </c>
      <c r="AN800" s="119" t="s">
        <v>231</v>
      </c>
      <c r="AO800" s="119">
        <v>284</v>
      </c>
      <c r="AQ800" s="119">
        <v>599</v>
      </c>
      <c r="AR800" s="119">
        <v>609</v>
      </c>
      <c r="AS800" s="119">
        <v>2009</v>
      </c>
      <c r="AW800" s="119" t="s">
        <v>790</v>
      </c>
      <c r="BK800" s="211"/>
      <c r="BL800" s="212"/>
      <c r="BM800" s="212"/>
      <c r="BN800" s="212"/>
      <c r="BO800" s="212"/>
      <c r="BR800" s="101"/>
    </row>
    <row r="801" spans="1:70" s="119" customFormat="1" ht="12" customHeight="1">
      <c r="A801" s="215" t="s">
        <v>1020</v>
      </c>
      <c r="B801" s="216">
        <v>373.45</v>
      </c>
      <c r="D801" s="218">
        <v>374.45</v>
      </c>
      <c r="E801" s="219" t="s">
        <v>786</v>
      </c>
      <c r="F801" s="67">
        <f>IF(D801&lt;=374.5,(D801-'[2]Stages'!$C$73)*'[2]Stages'!$H$74+'[2]Stages'!$E$73,IF(D801&lt;=385.3,(D801-'[2]Stages'!$C$74)*'[2]Stages'!$H$75+'[2]Stages'!$E$74,IF(D801&lt;=391.8,(D801-'[2]Stages'!$C$75)*'[2]Stages'!$H$76+'[2]Stages'!$E$75,IF(D801&lt;=397.5,(D801-'[2]Stages'!$C$76)*'[2]Stages'!$H$77+'[2]Stages'!$E$76,IF(D801&lt;=407,(D801-'[2]Stages'!$C$77)*'[2]Stages'!$H$78+'[2]Stages'!$E$77,IF(D801&lt;=411.2,(D801-'[2]Stages'!$C$78)*'[2]Stages'!$H$79+'[2]Stages'!$E$78,IF(D801&lt;=416,(D801-'[2]Stages'!$C$79)*'[2]Stages'!$H$80+'[2]Stages'!$E$79)))))))</f>
        <v>372.1965359477124</v>
      </c>
      <c r="G801" s="119" t="s">
        <v>19</v>
      </c>
      <c r="H801" s="215" t="s">
        <v>794</v>
      </c>
      <c r="I801" s="220" t="s">
        <v>970</v>
      </c>
      <c r="M801" s="216"/>
      <c r="Q801" s="215" t="s">
        <v>238</v>
      </c>
      <c r="R801" s="215" t="s">
        <v>971</v>
      </c>
      <c r="W801" s="105" t="s">
        <v>477</v>
      </c>
      <c r="AA801" s="221" t="s">
        <v>788</v>
      </c>
      <c r="AB801" s="18">
        <v>22.4</v>
      </c>
      <c r="AC801" s="222">
        <v>18.4</v>
      </c>
      <c r="AD801" s="223"/>
      <c r="AE801" s="222">
        <v>18.4</v>
      </c>
      <c r="AF801" s="222">
        <v>0.2</v>
      </c>
      <c r="AG801" s="222">
        <v>18.4</v>
      </c>
      <c r="AH801" s="146">
        <f t="shared" si="20"/>
        <v>18.6</v>
      </c>
      <c r="AI801" s="222">
        <v>28.3</v>
      </c>
      <c r="AJ801" s="223"/>
      <c r="AM801" s="119" t="s">
        <v>789</v>
      </c>
      <c r="AN801" s="119" t="s">
        <v>231</v>
      </c>
      <c r="AO801" s="119">
        <v>284</v>
      </c>
      <c r="AQ801" s="119">
        <v>599</v>
      </c>
      <c r="AR801" s="119">
        <v>609</v>
      </c>
      <c r="AS801" s="119">
        <v>2009</v>
      </c>
      <c r="AW801" s="119" t="s">
        <v>790</v>
      </c>
      <c r="BK801" s="211"/>
      <c r="BL801" s="212"/>
      <c r="BM801" s="212"/>
      <c r="BN801" s="212"/>
      <c r="BO801" s="212"/>
      <c r="BR801" s="101"/>
    </row>
    <row r="802" spans="1:70" s="119" customFormat="1" ht="12" customHeight="1">
      <c r="A802" s="215" t="s">
        <v>1021</v>
      </c>
      <c r="B802" s="216">
        <v>373.47</v>
      </c>
      <c r="D802" s="218">
        <v>374.47</v>
      </c>
      <c r="E802" s="219" t="s">
        <v>786</v>
      </c>
      <c r="F802" s="67">
        <f>IF(D802&lt;=374.5,(D802-'[2]Stages'!$C$73)*'[2]Stages'!$H$74+'[2]Stages'!$E$73,IF(D802&lt;=385.3,(D802-'[2]Stages'!$C$74)*'[2]Stages'!$H$75+'[2]Stages'!$E$74,IF(D802&lt;=391.8,(D802-'[2]Stages'!$C$75)*'[2]Stages'!$H$76+'[2]Stages'!$E$75,IF(D802&lt;=397.5,(D802-'[2]Stages'!$C$76)*'[2]Stages'!$H$77+'[2]Stages'!$E$76,IF(D802&lt;=407,(D802-'[2]Stages'!$C$77)*'[2]Stages'!$H$78+'[2]Stages'!$E$77,IF(D802&lt;=411.2,(D802-'[2]Stages'!$C$78)*'[2]Stages'!$H$79+'[2]Stages'!$E$78,IF(D802&lt;=416,(D802-'[2]Stages'!$C$79)*'[2]Stages'!$H$80+'[2]Stages'!$E$79)))))))</f>
        <v>372.2139215686275</v>
      </c>
      <c r="G802" s="119" t="s">
        <v>19</v>
      </c>
      <c r="H802" s="215" t="s">
        <v>794</v>
      </c>
      <c r="I802" s="215" t="s">
        <v>1008</v>
      </c>
      <c r="M802" s="216"/>
      <c r="Q802" s="215" t="s">
        <v>238</v>
      </c>
      <c r="R802" s="215" t="s">
        <v>796</v>
      </c>
      <c r="W802" s="105" t="s">
        <v>477</v>
      </c>
      <c r="AA802" s="221" t="s">
        <v>788</v>
      </c>
      <c r="AB802" s="18">
        <v>22.4</v>
      </c>
      <c r="AC802" s="222">
        <v>17.69</v>
      </c>
      <c r="AD802" s="223"/>
      <c r="AE802" s="222">
        <v>17.69</v>
      </c>
      <c r="AF802" s="222">
        <v>0.33</v>
      </c>
      <c r="AG802" s="222">
        <v>17.69</v>
      </c>
      <c r="AH802" s="146">
        <f t="shared" si="20"/>
        <v>17.890000000000004</v>
      </c>
      <c r="AI802" s="222">
        <v>31.4</v>
      </c>
      <c r="AJ802" s="223"/>
      <c r="AM802" s="119" t="s">
        <v>789</v>
      </c>
      <c r="AN802" s="119" t="s">
        <v>231</v>
      </c>
      <c r="AO802" s="119">
        <v>284</v>
      </c>
      <c r="AQ802" s="119">
        <v>599</v>
      </c>
      <c r="AR802" s="119">
        <v>609</v>
      </c>
      <c r="AS802" s="119">
        <v>2009</v>
      </c>
      <c r="AW802" s="119" t="s">
        <v>790</v>
      </c>
      <c r="BK802" s="211"/>
      <c r="BL802" s="212"/>
      <c r="BM802" s="212"/>
      <c r="BN802" s="212"/>
      <c r="BO802" s="212"/>
      <c r="BR802" s="101"/>
    </row>
    <row r="803" spans="1:70" s="119" customFormat="1" ht="12" customHeight="1">
      <c r="A803" s="215" t="s">
        <v>1022</v>
      </c>
      <c r="B803" s="216">
        <v>373.501</v>
      </c>
      <c r="D803" s="218">
        <v>374.501</v>
      </c>
      <c r="E803" s="219" t="s">
        <v>786</v>
      </c>
      <c r="F803" s="67">
        <f>IF(D803&lt;=374.5,(D803-'[2]Stages'!$C$73)*'[2]Stages'!$H$74+'[2]Stages'!$E$73,IF(D803&lt;=385.3,(D803-'[2]Stages'!$C$74)*'[2]Stages'!$H$75+'[2]Stages'!$E$74,IF(D803&lt;=391.8,(D803-'[2]Stages'!$C$75)*'[2]Stages'!$H$76+'[2]Stages'!$E$75,IF(D803&lt;=397.5,(D803-'[2]Stages'!$C$76)*'[2]Stages'!$H$77+'[2]Stages'!$E$76,IF(D803&lt;=407,(D803-'[2]Stages'!$C$77)*'[2]Stages'!$H$78+'[2]Stages'!$E$77,IF(D803&lt;=411.2,(D803-'[2]Stages'!$C$78)*'[2]Stages'!$H$79+'[2]Stages'!$E$78,IF(D803&lt;=416,(D803-'[2]Stages'!$C$79)*'[2]Stages'!$H$80+'[2]Stages'!$E$79)))))))</f>
        <v>372.2409675925926</v>
      </c>
      <c r="G803" s="119" t="s">
        <v>19</v>
      </c>
      <c r="H803" s="215" t="s">
        <v>794</v>
      </c>
      <c r="I803" s="220" t="s">
        <v>970</v>
      </c>
      <c r="M803" s="216"/>
      <c r="Q803" s="215" t="s">
        <v>238</v>
      </c>
      <c r="R803" s="227" t="s">
        <v>838</v>
      </c>
      <c r="W803" s="105" t="s">
        <v>477</v>
      </c>
      <c r="AA803" s="226">
        <v>9</v>
      </c>
      <c r="AB803" s="18">
        <v>22.4</v>
      </c>
      <c r="AC803" s="222">
        <v>18.43</v>
      </c>
      <c r="AD803" s="223"/>
      <c r="AE803" s="222">
        <v>18.43</v>
      </c>
      <c r="AF803" s="222">
        <v>0.41</v>
      </c>
      <c r="AG803" s="222">
        <v>18.43</v>
      </c>
      <c r="AH803" s="146">
        <f t="shared" si="20"/>
        <v>18.630000000000003</v>
      </c>
      <c r="AI803" s="222">
        <v>28.2</v>
      </c>
      <c r="AJ803" s="223"/>
      <c r="AM803" s="119" t="s">
        <v>789</v>
      </c>
      <c r="AN803" s="119" t="s">
        <v>231</v>
      </c>
      <c r="AO803" s="119">
        <v>284</v>
      </c>
      <c r="AQ803" s="119">
        <v>599</v>
      </c>
      <c r="AR803" s="119">
        <v>609</v>
      </c>
      <c r="AS803" s="119">
        <v>2009</v>
      </c>
      <c r="AW803" s="119" t="s">
        <v>790</v>
      </c>
      <c r="BK803" s="211"/>
      <c r="BL803" s="212"/>
      <c r="BM803" s="212"/>
      <c r="BN803" s="212"/>
      <c r="BO803" s="212"/>
      <c r="BR803" s="101"/>
    </row>
    <row r="804" spans="1:70" s="119" customFormat="1" ht="12" customHeight="1">
      <c r="A804" s="215" t="s">
        <v>1023</v>
      </c>
      <c r="B804" s="216">
        <v>373.502</v>
      </c>
      <c r="D804" s="218">
        <v>374.502</v>
      </c>
      <c r="E804" s="219" t="s">
        <v>786</v>
      </c>
      <c r="F804" s="67">
        <f>IF(D804&lt;=374.5,(D804-'[2]Stages'!$C$73)*'[2]Stages'!$H$74+'[2]Stages'!$E$73,IF(D804&lt;=385.3,(D804-'[2]Stages'!$C$74)*'[2]Stages'!$H$75+'[2]Stages'!$E$74,IF(D804&lt;=391.8,(D804-'[2]Stages'!$C$75)*'[2]Stages'!$H$76+'[2]Stages'!$E$75,IF(D804&lt;=397.5,(D804-'[2]Stages'!$C$76)*'[2]Stages'!$H$77+'[2]Stages'!$E$76,IF(D804&lt;=407,(D804-'[2]Stages'!$C$77)*'[2]Stages'!$H$78+'[2]Stages'!$E$77,IF(D804&lt;=411.2,(D804-'[2]Stages'!$C$78)*'[2]Stages'!$H$79+'[2]Stages'!$E$78,IF(D804&lt;=416,(D804-'[2]Stages'!$C$79)*'[2]Stages'!$H$80+'[2]Stages'!$E$79)))))))</f>
        <v>372.2419351851852</v>
      </c>
      <c r="G804" s="119" t="s">
        <v>19</v>
      </c>
      <c r="H804" s="215" t="s">
        <v>794</v>
      </c>
      <c r="I804" s="220" t="s">
        <v>970</v>
      </c>
      <c r="M804" s="216"/>
      <c r="Q804" s="215" t="s">
        <v>238</v>
      </c>
      <c r="R804" s="227" t="s">
        <v>838</v>
      </c>
      <c r="W804" s="105" t="s">
        <v>477</v>
      </c>
      <c r="AA804" s="221" t="s">
        <v>788</v>
      </c>
      <c r="AB804" s="18">
        <v>22.4</v>
      </c>
      <c r="AC804" s="228">
        <v>18</v>
      </c>
      <c r="AD804" s="223"/>
      <c r="AE804" s="228">
        <v>18</v>
      </c>
      <c r="AF804" s="222">
        <v>0.2</v>
      </c>
      <c r="AG804" s="228">
        <v>18</v>
      </c>
      <c r="AH804" s="146">
        <f t="shared" si="20"/>
        <v>18.200000000000003</v>
      </c>
      <c r="AI804" s="222">
        <v>30.1</v>
      </c>
      <c r="AJ804" s="223"/>
      <c r="AM804" s="119" t="s">
        <v>789</v>
      </c>
      <c r="AN804" s="119" t="s">
        <v>231</v>
      </c>
      <c r="AO804" s="119">
        <v>284</v>
      </c>
      <c r="AQ804" s="119">
        <v>599</v>
      </c>
      <c r="AR804" s="119">
        <v>609</v>
      </c>
      <c r="AS804" s="119">
        <v>2009</v>
      </c>
      <c r="AW804" s="119" t="s">
        <v>790</v>
      </c>
      <c r="BK804" s="211"/>
      <c r="BL804" s="212"/>
      <c r="BM804" s="212"/>
      <c r="BN804" s="212"/>
      <c r="BO804" s="212"/>
      <c r="BR804" s="101"/>
    </row>
    <row r="805" spans="1:70" s="119" customFormat="1" ht="12" customHeight="1">
      <c r="A805" s="215" t="s">
        <v>1024</v>
      </c>
      <c r="B805" s="216">
        <v>373.503</v>
      </c>
      <c r="D805" s="218">
        <v>374.503</v>
      </c>
      <c r="E805" s="219" t="s">
        <v>786</v>
      </c>
      <c r="F805" s="67">
        <f>IF(D805&lt;=374.5,(D805-'[2]Stages'!$C$73)*'[2]Stages'!$H$74+'[2]Stages'!$E$73,IF(D805&lt;=385.3,(D805-'[2]Stages'!$C$74)*'[2]Stages'!$H$75+'[2]Stages'!$E$74,IF(D805&lt;=391.8,(D805-'[2]Stages'!$C$75)*'[2]Stages'!$H$76+'[2]Stages'!$E$75,IF(D805&lt;=397.5,(D805-'[2]Stages'!$C$76)*'[2]Stages'!$H$77+'[2]Stages'!$E$76,IF(D805&lt;=407,(D805-'[2]Stages'!$C$77)*'[2]Stages'!$H$78+'[2]Stages'!$E$77,IF(D805&lt;=411.2,(D805-'[2]Stages'!$C$78)*'[2]Stages'!$H$79+'[2]Stages'!$E$78,IF(D805&lt;=416,(D805-'[2]Stages'!$C$79)*'[2]Stages'!$H$80+'[2]Stages'!$E$79)))))))</f>
        <v>372.2429027777778</v>
      </c>
      <c r="G805" s="119" t="s">
        <v>19</v>
      </c>
      <c r="H805" s="215" t="s">
        <v>794</v>
      </c>
      <c r="I805" s="220" t="s">
        <v>970</v>
      </c>
      <c r="M805" s="216"/>
      <c r="Q805" s="215" t="s">
        <v>238</v>
      </c>
      <c r="R805" s="227" t="s">
        <v>838</v>
      </c>
      <c r="W805" s="105" t="s">
        <v>477</v>
      </c>
      <c r="AA805" s="221" t="s">
        <v>788</v>
      </c>
      <c r="AB805" s="18">
        <v>22.4</v>
      </c>
      <c r="AC805" s="228">
        <v>18.2</v>
      </c>
      <c r="AD805" s="223"/>
      <c r="AE805" s="228">
        <v>18.2</v>
      </c>
      <c r="AF805" s="222">
        <v>0.2</v>
      </c>
      <c r="AG805" s="228">
        <v>18.2</v>
      </c>
      <c r="AH805" s="146">
        <f t="shared" si="20"/>
        <v>18.400000000000002</v>
      </c>
      <c r="AI805" s="222">
        <v>29.2</v>
      </c>
      <c r="AJ805" s="223"/>
      <c r="AM805" s="119" t="s">
        <v>789</v>
      </c>
      <c r="AN805" s="119" t="s">
        <v>231</v>
      </c>
      <c r="AO805" s="119">
        <v>284</v>
      </c>
      <c r="AQ805" s="119">
        <v>599</v>
      </c>
      <c r="AR805" s="119">
        <v>609</v>
      </c>
      <c r="AS805" s="119">
        <v>2009</v>
      </c>
      <c r="AW805" s="119" t="s">
        <v>790</v>
      </c>
      <c r="BK805" s="211"/>
      <c r="BL805" s="212"/>
      <c r="BM805" s="212"/>
      <c r="BN805" s="212"/>
      <c r="BO805" s="212"/>
      <c r="BR805" s="101"/>
    </row>
    <row r="806" spans="1:70" s="119" customFormat="1" ht="12" customHeight="1">
      <c r="A806" s="215" t="s">
        <v>1025</v>
      </c>
      <c r="B806" s="216">
        <v>373.51</v>
      </c>
      <c r="D806" s="218">
        <v>374.52</v>
      </c>
      <c r="E806" s="219" t="s">
        <v>786</v>
      </c>
      <c r="F806" s="67">
        <f>IF(D806&lt;=374.5,(D806-'[2]Stages'!$C$73)*'[2]Stages'!$H$74+'[2]Stages'!$E$73,IF(D806&lt;=385.3,(D806-'[2]Stages'!$C$74)*'[2]Stages'!$H$75+'[2]Stages'!$E$74,IF(D806&lt;=391.8,(D806-'[2]Stages'!$C$75)*'[2]Stages'!$H$76+'[2]Stages'!$E$75,IF(D806&lt;=397.5,(D806-'[2]Stages'!$C$76)*'[2]Stages'!$H$77+'[2]Stages'!$E$76,IF(D806&lt;=407,(D806-'[2]Stages'!$C$77)*'[2]Stages'!$H$78+'[2]Stages'!$E$77,IF(D806&lt;=411.2,(D806-'[2]Stages'!$C$78)*'[2]Stages'!$H$79+'[2]Stages'!$E$78,IF(D806&lt;=416,(D806-'[2]Stages'!$C$79)*'[2]Stages'!$H$80+'[2]Stages'!$E$79)))))))</f>
        <v>372.2593518518518</v>
      </c>
      <c r="G806" s="119" t="s">
        <v>19</v>
      </c>
      <c r="H806" s="215" t="s">
        <v>794</v>
      </c>
      <c r="I806" s="220" t="s">
        <v>970</v>
      </c>
      <c r="M806" s="216"/>
      <c r="Q806" s="215" t="s">
        <v>238</v>
      </c>
      <c r="R806" s="215" t="s">
        <v>971</v>
      </c>
      <c r="W806" s="105" t="s">
        <v>477</v>
      </c>
      <c r="AA806" s="221" t="s">
        <v>788</v>
      </c>
      <c r="AB806" s="18">
        <v>22.4</v>
      </c>
      <c r="AC806" s="222">
        <v>18.5</v>
      </c>
      <c r="AD806" s="223"/>
      <c r="AE806" s="222">
        <v>18.5</v>
      </c>
      <c r="AF806" s="222">
        <v>0.2</v>
      </c>
      <c r="AG806" s="222">
        <v>18.5</v>
      </c>
      <c r="AH806" s="146">
        <f t="shared" si="20"/>
        <v>18.700000000000003</v>
      </c>
      <c r="AI806" s="222">
        <v>27.9</v>
      </c>
      <c r="AJ806" s="223"/>
      <c r="AM806" s="119" t="s">
        <v>789</v>
      </c>
      <c r="AN806" s="119" t="s">
        <v>231</v>
      </c>
      <c r="AO806" s="119">
        <v>284</v>
      </c>
      <c r="AQ806" s="119">
        <v>599</v>
      </c>
      <c r="AR806" s="119">
        <v>609</v>
      </c>
      <c r="AS806" s="119">
        <v>2009</v>
      </c>
      <c r="AW806" s="119" t="s">
        <v>790</v>
      </c>
      <c r="BK806" s="211"/>
      <c r="BL806" s="212"/>
      <c r="BM806" s="212"/>
      <c r="BN806" s="212"/>
      <c r="BO806" s="212"/>
      <c r="BR806" s="101"/>
    </row>
    <row r="807" spans="1:70" s="119" customFormat="1" ht="12" customHeight="1">
      <c r="A807" s="215" t="s">
        <v>1026</v>
      </c>
      <c r="B807" s="216">
        <v>373.57</v>
      </c>
      <c r="D807" s="218">
        <v>374.6</v>
      </c>
      <c r="E807" s="219" t="s">
        <v>786</v>
      </c>
      <c r="F807" s="67">
        <f>IF(D807&lt;=374.5,(D807-'[2]Stages'!$C$73)*'[2]Stages'!$H$74+'[2]Stages'!$E$73,IF(D807&lt;=385.3,(D807-'[2]Stages'!$C$74)*'[2]Stages'!$H$75+'[2]Stages'!$E$74,IF(D807&lt;=391.8,(D807-'[2]Stages'!$C$75)*'[2]Stages'!$H$76+'[2]Stages'!$E$75,IF(D807&lt;=397.5,(D807-'[2]Stages'!$C$76)*'[2]Stages'!$H$77+'[2]Stages'!$E$76,IF(D807&lt;=407,(D807-'[2]Stages'!$C$77)*'[2]Stages'!$H$78+'[2]Stages'!$E$77,IF(D807&lt;=411.2,(D807-'[2]Stages'!$C$78)*'[2]Stages'!$H$79+'[2]Stages'!$E$78,IF(D807&lt;=416,(D807-'[2]Stages'!$C$79)*'[2]Stages'!$H$80+'[2]Stages'!$E$79)))))))</f>
        <v>372.3367592592593</v>
      </c>
      <c r="G807" s="119" t="s">
        <v>19</v>
      </c>
      <c r="H807" s="215" t="s">
        <v>1027</v>
      </c>
      <c r="I807" s="220" t="s">
        <v>1028</v>
      </c>
      <c r="M807" s="216"/>
      <c r="Q807" s="215" t="s">
        <v>238</v>
      </c>
      <c r="R807" s="215" t="s">
        <v>796</v>
      </c>
      <c r="W807" s="105" t="s">
        <v>477</v>
      </c>
      <c r="AA807" s="221" t="s">
        <v>788</v>
      </c>
      <c r="AB807" s="18">
        <v>22.4</v>
      </c>
      <c r="AC807" s="222">
        <v>17.6</v>
      </c>
      <c r="AD807" s="223"/>
      <c r="AE807" s="222">
        <v>17.6</v>
      </c>
      <c r="AF807" s="222">
        <v>0.34</v>
      </c>
      <c r="AG807" s="222">
        <v>17.6</v>
      </c>
      <c r="AH807" s="146">
        <f t="shared" si="20"/>
        <v>17.800000000000004</v>
      </c>
      <c r="AI807" s="222">
        <v>31.8</v>
      </c>
      <c r="AJ807" s="223"/>
      <c r="AM807" s="119" t="s">
        <v>789</v>
      </c>
      <c r="AN807" s="119" t="s">
        <v>231</v>
      </c>
      <c r="AO807" s="119">
        <v>284</v>
      </c>
      <c r="AQ807" s="119">
        <v>599</v>
      </c>
      <c r="AR807" s="119">
        <v>609</v>
      </c>
      <c r="AS807" s="119">
        <v>2009</v>
      </c>
      <c r="AW807" s="119" t="s">
        <v>790</v>
      </c>
      <c r="BK807" s="211"/>
      <c r="BL807" s="212"/>
      <c r="BM807" s="212"/>
      <c r="BN807" s="212"/>
      <c r="BO807" s="212"/>
      <c r="BR807" s="101"/>
    </row>
    <row r="808" spans="1:70" s="119" customFormat="1" ht="12" customHeight="1">
      <c r="A808" s="215" t="s">
        <v>1029</v>
      </c>
      <c r="B808" s="217">
        <v>373.6</v>
      </c>
      <c r="D808" s="224">
        <v>374.64</v>
      </c>
      <c r="E808" s="219" t="s">
        <v>786</v>
      </c>
      <c r="F808" s="67">
        <f>IF(D808&lt;=374.5,(D808-'[2]Stages'!$C$73)*'[2]Stages'!$H$74+'[2]Stages'!$E$73,IF(D808&lt;=385.3,(D808-'[2]Stages'!$C$74)*'[2]Stages'!$H$75+'[2]Stages'!$E$74,IF(D808&lt;=391.8,(D808-'[2]Stages'!$C$75)*'[2]Stages'!$H$76+'[2]Stages'!$E$75,IF(D808&lt;=397.5,(D808-'[2]Stages'!$C$76)*'[2]Stages'!$H$77+'[2]Stages'!$E$76,IF(D808&lt;=407,(D808-'[2]Stages'!$C$77)*'[2]Stages'!$H$78+'[2]Stages'!$E$77,IF(D808&lt;=411.2,(D808-'[2]Stages'!$C$78)*'[2]Stages'!$H$79+'[2]Stages'!$E$78,IF(D808&lt;=416,(D808-'[2]Stages'!$C$79)*'[2]Stages'!$H$80+'[2]Stages'!$E$79)))))))</f>
        <v>372.37546296296296</v>
      </c>
      <c r="G808" s="119" t="s">
        <v>19</v>
      </c>
      <c r="H808" s="215" t="s">
        <v>1027</v>
      </c>
      <c r="I808" s="215" t="s">
        <v>1030</v>
      </c>
      <c r="M808" s="217"/>
      <c r="Q808" s="215" t="s">
        <v>207</v>
      </c>
      <c r="R808" s="215" t="s">
        <v>774</v>
      </c>
      <c r="W808" s="105" t="s">
        <v>477</v>
      </c>
      <c r="AA808" s="221" t="s">
        <v>788</v>
      </c>
      <c r="AB808" s="18">
        <v>22.4</v>
      </c>
      <c r="AC808" s="225">
        <v>17.47</v>
      </c>
      <c r="AD808" s="223"/>
      <c r="AE808" s="225">
        <v>17.47</v>
      </c>
      <c r="AF808" s="225">
        <v>0.34</v>
      </c>
      <c r="AG808" s="225">
        <v>17.47</v>
      </c>
      <c r="AH808" s="146">
        <f t="shared" si="20"/>
        <v>17.67</v>
      </c>
      <c r="AI808" s="225">
        <v>32.4</v>
      </c>
      <c r="AJ808" s="223"/>
      <c r="AM808" s="119" t="s">
        <v>789</v>
      </c>
      <c r="AN808" s="119" t="s">
        <v>231</v>
      </c>
      <c r="AO808" s="119">
        <v>284</v>
      </c>
      <c r="AQ808" s="119">
        <v>599</v>
      </c>
      <c r="AR808" s="119">
        <v>609</v>
      </c>
      <c r="AS808" s="119">
        <v>2009</v>
      </c>
      <c r="AW808" s="119" t="s">
        <v>790</v>
      </c>
      <c r="BK808" s="211"/>
      <c r="BL808" s="212"/>
      <c r="BM808" s="212"/>
      <c r="BN808" s="212"/>
      <c r="BO808" s="212"/>
      <c r="BR808" s="101"/>
    </row>
    <row r="809" spans="1:70" s="119" customFormat="1" ht="12" customHeight="1">
      <c r="A809" s="215" t="s">
        <v>1031</v>
      </c>
      <c r="B809" s="216">
        <v>373.6</v>
      </c>
      <c r="D809" s="218">
        <v>374.64</v>
      </c>
      <c r="E809" s="219" t="s">
        <v>786</v>
      </c>
      <c r="F809" s="67">
        <f>IF(D809&lt;=374.5,(D809-'[2]Stages'!$C$73)*'[2]Stages'!$H$74+'[2]Stages'!$E$73,IF(D809&lt;=385.3,(D809-'[2]Stages'!$C$74)*'[2]Stages'!$H$75+'[2]Stages'!$E$74,IF(D809&lt;=391.8,(D809-'[2]Stages'!$C$75)*'[2]Stages'!$H$76+'[2]Stages'!$E$75,IF(D809&lt;=397.5,(D809-'[2]Stages'!$C$76)*'[2]Stages'!$H$77+'[2]Stages'!$E$76,IF(D809&lt;=407,(D809-'[2]Stages'!$C$77)*'[2]Stages'!$H$78+'[2]Stages'!$E$77,IF(D809&lt;=411.2,(D809-'[2]Stages'!$C$78)*'[2]Stages'!$H$79+'[2]Stages'!$E$78,IF(D809&lt;=416,(D809-'[2]Stages'!$C$79)*'[2]Stages'!$H$80+'[2]Stages'!$E$79)))))))</f>
        <v>372.37546296296296</v>
      </c>
      <c r="G809" s="119" t="s">
        <v>19</v>
      </c>
      <c r="H809" s="215" t="s">
        <v>1027</v>
      </c>
      <c r="I809" s="220" t="s">
        <v>1028</v>
      </c>
      <c r="M809" s="216"/>
      <c r="Q809" s="215" t="s">
        <v>238</v>
      </c>
      <c r="R809" s="215" t="s">
        <v>796</v>
      </c>
      <c r="W809" s="105" t="s">
        <v>477</v>
      </c>
      <c r="AA809" s="226">
        <v>6</v>
      </c>
      <c r="AB809" s="18">
        <v>22.4</v>
      </c>
      <c r="AC809" s="222">
        <v>17.89</v>
      </c>
      <c r="AD809" s="223"/>
      <c r="AE809" s="222">
        <v>17.89</v>
      </c>
      <c r="AF809" s="222">
        <v>0.22</v>
      </c>
      <c r="AG809" s="222">
        <v>17.89</v>
      </c>
      <c r="AH809" s="146">
        <f t="shared" si="20"/>
        <v>18.090000000000003</v>
      </c>
      <c r="AI809" s="222">
        <v>30.6</v>
      </c>
      <c r="AJ809" s="223"/>
      <c r="AM809" s="119" t="s">
        <v>789</v>
      </c>
      <c r="AN809" s="119" t="s">
        <v>231</v>
      </c>
      <c r="AO809" s="119">
        <v>284</v>
      </c>
      <c r="AQ809" s="119">
        <v>599</v>
      </c>
      <c r="AR809" s="119">
        <v>609</v>
      </c>
      <c r="AS809" s="119">
        <v>2009</v>
      </c>
      <c r="AW809" s="119" t="s">
        <v>790</v>
      </c>
      <c r="BK809" s="211"/>
      <c r="BL809" s="212"/>
      <c r="BM809" s="212"/>
      <c r="BN809" s="212"/>
      <c r="BO809" s="212"/>
      <c r="BR809" s="101"/>
    </row>
    <row r="810" spans="1:70" s="119" customFormat="1" ht="12" customHeight="1">
      <c r="A810" s="215" t="s">
        <v>1032</v>
      </c>
      <c r="B810" s="216">
        <v>373.63</v>
      </c>
      <c r="D810" s="218">
        <v>374.69</v>
      </c>
      <c r="E810" s="219" t="s">
        <v>786</v>
      </c>
      <c r="F810" s="67">
        <f>IF(D810&lt;=374.5,(D810-'[2]Stages'!$C$73)*'[2]Stages'!$H$74+'[2]Stages'!$E$73,IF(D810&lt;=385.3,(D810-'[2]Stages'!$C$74)*'[2]Stages'!$H$75+'[2]Stages'!$E$74,IF(D810&lt;=391.8,(D810-'[2]Stages'!$C$75)*'[2]Stages'!$H$76+'[2]Stages'!$E$75,IF(D810&lt;=397.5,(D810-'[2]Stages'!$C$76)*'[2]Stages'!$H$77+'[2]Stages'!$E$76,IF(D810&lt;=407,(D810-'[2]Stages'!$C$77)*'[2]Stages'!$H$78+'[2]Stages'!$E$77,IF(D810&lt;=411.2,(D810-'[2]Stages'!$C$78)*'[2]Stages'!$H$79+'[2]Stages'!$E$78,IF(D810&lt;=416,(D810-'[2]Stages'!$C$79)*'[2]Stages'!$H$80+'[2]Stages'!$E$79)))))))</f>
        <v>372.4238425925926</v>
      </c>
      <c r="G810" s="119" t="s">
        <v>19</v>
      </c>
      <c r="H810" s="215" t="s">
        <v>1027</v>
      </c>
      <c r="I810" s="220" t="s">
        <v>1028</v>
      </c>
      <c r="M810" s="216"/>
      <c r="Q810" s="215" t="s">
        <v>238</v>
      </c>
      <c r="R810" s="227" t="s">
        <v>838</v>
      </c>
      <c r="W810" s="105" t="s">
        <v>477</v>
      </c>
      <c r="AA810" s="226">
        <v>2</v>
      </c>
      <c r="AB810" s="18">
        <v>22.4</v>
      </c>
      <c r="AC810" s="222">
        <v>18.86</v>
      </c>
      <c r="AD810" s="223"/>
      <c r="AE810" s="222">
        <v>18.86</v>
      </c>
      <c r="AF810" s="222">
        <v>0.15</v>
      </c>
      <c r="AG810" s="222">
        <v>18.86</v>
      </c>
      <c r="AH810" s="146">
        <f t="shared" si="20"/>
        <v>19.060000000000002</v>
      </c>
      <c r="AI810" s="222">
        <v>26.3</v>
      </c>
      <c r="AJ810" s="223"/>
      <c r="AM810" s="119" t="s">
        <v>789</v>
      </c>
      <c r="AN810" s="119" t="s">
        <v>231</v>
      </c>
      <c r="AO810" s="119">
        <v>284</v>
      </c>
      <c r="AQ810" s="119">
        <v>599</v>
      </c>
      <c r="AR810" s="119">
        <v>609</v>
      </c>
      <c r="AS810" s="119">
        <v>2009</v>
      </c>
      <c r="AW810" s="119" t="s">
        <v>790</v>
      </c>
      <c r="BK810" s="211"/>
      <c r="BL810" s="212"/>
      <c r="BM810" s="212"/>
      <c r="BN810" s="212"/>
      <c r="BO810" s="212"/>
      <c r="BR810" s="101"/>
    </row>
    <row r="811" spans="1:70" s="119" customFormat="1" ht="12" customHeight="1">
      <c r="A811" s="215" t="s">
        <v>1033</v>
      </c>
      <c r="B811" s="216">
        <v>373.64</v>
      </c>
      <c r="D811" s="218">
        <v>374.7</v>
      </c>
      <c r="E811" s="219" t="s">
        <v>786</v>
      </c>
      <c r="F811" s="67">
        <f>IF(D811&lt;=374.5,(D811-'[2]Stages'!$C$73)*'[2]Stages'!$H$74+'[2]Stages'!$E$73,IF(D811&lt;=385.3,(D811-'[2]Stages'!$C$74)*'[2]Stages'!$H$75+'[2]Stages'!$E$74,IF(D811&lt;=391.8,(D811-'[2]Stages'!$C$75)*'[2]Stages'!$H$76+'[2]Stages'!$E$75,IF(D811&lt;=397.5,(D811-'[2]Stages'!$C$76)*'[2]Stages'!$H$77+'[2]Stages'!$E$76,IF(D811&lt;=407,(D811-'[2]Stages'!$C$77)*'[2]Stages'!$H$78+'[2]Stages'!$E$77,IF(D811&lt;=411.2,(D811-'[2]Stages'!$C$78)*'[2]Stages'!$H$79+'[2]Stages'!$E$78,IF(D811&lt;=416,(D811-'[2]Stages'!$C$79)*'[2]Stages'!$H$80+'[2]Stages'!$E$79)))))))</f>
        <v>372.4335185185185</v>
      </c>
      <c r="G811" s="119" t="s">
        <v>19</v>
      </c>
      <c r="H811" s="215" t="s">
        <v>1027</v>
      </c>
      <c r="I811" s="220" t="s">
        <v>1028</v>
      </c>
      <c r="M811" s="216"/>
      <c r="Q811" s="215" t="s">
        <v>238</v>
      </c>
      <c r="R811" s="215" t="s">
        <v>796</v>
      </c>
      <c r="W811" s="105" t="s">
        <v>477</v>
      </c>
      <c r="AA811" s="226">
        <v>5</v>
      </c>
      <c r="AB811" s="18">
        <v>22.4</v>
      </c>
      <c r="AC811" s="222">
        <v>17.22</v>
      </c>
      <c r="AD811" s="223"/>
      <c r="AE811" s="222">
        <v>17.22</v>
      </c>
      <c r="AF811" s="222">
        <v>0.36</v>
      </c>
      <c r="AG811" s="222">
        <v>17.22</v>
      </c>
      <c r="AH811" s="146">
        <f t="shared" si="20"/>
        <v>17.42</v>
      </c>
      <c r="AI811" s="222">
        <v>33.5</v>
      </c>
      <c r="AJ811" s="223"/>
      <c r="AM811" s="119" t="s">
        <v>789</v>
      </c>
      <c r="AN811" s="119" t="s">
        <v>231</v>
      </c>
      <c r="AO811" s="119">
        <v>284</v>
      </c>
      <c r="AQ811" s="119">
        <v>599</v>
      </c>
      <c r="AR811" s="119">
        <v>609</v>
      </c>
      <c r="AS811" s="119">
        <v>2009</v>
      </c>
      <c r="AW811" s="119" t="s">
        <v>790</v>
      </c>
      <c r="BK811" s="211"/>
      <c r="BL811" s="212"/>
      <c r="BM811" s="212"/>
      <c r="BN811" s="212"/>
      <c r="BO811" s="212"/>
      <c r="BR811" s="101"/>
    </row>
    <row r="812" spans="1:70" s="119" customFormat="1" ht="12" customHeight="1">
      <c r="A812" s="215" t="s">
        <v>1034</v>
      </c>
      <c r="B812" s="216">
        <v>373.75</v>
      </c>
      <c r="D812" s="218">
        <v>374.86</v>
      </c>
      <c r="E812" s="219" t="s">
        <v>786</v>
      </c>
      <c r="F812" s="67">
        <f>IF(D812&lt;=374.5,(D812-'[2]Stages'!$C$73)*'[2]Stages'!$H$74+'[2]Stages'!$E$73,IF(D812&lt;=385.3,(D812-'[2]Stages'!$C$74)*'[2]Stages'!$H$75+'[2]Stages'!$E$74,IF(D812&lt;=391.8,(D812-'[2]Stages'!$C$75)*'[2]Stages'!$H$76+'[2]Stages'!$E$75,IF(D812&lt;=397.5,(D812-'[2]Stages'!$C$76)*'[2]Stages'!$H$77+'[2]Stages'!$E$76,IF(D812&lt;=407,(D812-'[2]Stages'!$C$77)*'[2]Stages'!$H$78+'[2]Stages'!$E$77,IF(D812&lt;=411.2,(D812-'[2]Stages'!$C$78)*'[2]Stages'!$H$79+'[2]Stages'!$E$78,IF(D812&lt;=416,(D812-'[2]Stages'!$C$79)*'[2]Stages'!$H$80+'[2]Stages'!$E$79)))))))</f>
        <v>372.58833333333337</v>
      </c>
      <c r="G812" s="119" t="s">
        <v>19</v>
      </c>
      <c r="H812" s="215" t="s">
        <v>1027</v>
      </c>
      <c r="I812" s="220" t="s">
        <v>1028</v>
      </c>
      <c r="M812" s="216"/>
      <c r="Q812" s="215" t="s">
        <v>238</v>
      </c>
      <c r="R812" s="215" t="s">
        <v>796</v>
      </c>
      <c r="W812" s="105" t="s">
        <v>477</v>
      </c>
      <c r="AA812" s="221" t="s">
        <v>788</v>
      </c>
      <c r="AB812" s="18">
        <v>22.4</v>
      </c>
      <c r="AC812" s="222">
        <v>17.45</v>
      </c>
      <c r="AD812" s="223"/>
      <c r="AE812" s="222">
        <v>17.45</v>
      </c>
      <c r="AF812" s="222">
        <v>0.49</v>
      </c>
      <c r="AG812" s="222">
        <v>17.45</v>
      </c>
      <c r="AH812" s="146">
        <f t="shared" si="20"/>
        <v>17.650000000000002</v>
      </c>
      <c r="AI812" s="222">
        <v>32.5</v>
      </c>
      <c r="AJ812" s="223"/>
      <c r="AM812" s="119" t="s">
        <v>789</v>
      </c>
      <c r="AN812" s="119" t="s">
        <v>231</v>
      </c>
      <c r="AO812" s="119">
        <v>284</v>
      </c>
      <c r="AQ812" s="119">
        <v>599</v>
      </c>
      <c r="AR812" s="119">
        <v>609</v>
      </c>
      <c r="AS812" s="119">
        <v>2009</v>
      </c>
      <c r="AW812" s="119" t="s">
        <v>790</v>
      </c>
      <c r="BK812" s="211"/>
      <c r="BL812" s="212"/>
      <c r="BM812" s="212"/>
      <c r="BN812" s="212"/>
      <c r="BO812" s="212"/>
      <c r="BR812" s="101"/>
    </row>
    <row r="813" spans="1:70" s="119" customFormat="1" ht="12" customHeight="1">
      <c r="A813" s="215" t="s">
        <v>1035</v>
      </c>
      <c r="B813" s="217">
        <v>373.86</v>
      </c>
      <c r="D813" s="224">
        <v>375.02</v>
      </c>
      <c r="E813" s="219" t="s">
        <v>786</v>
      </c>
      <c r="F813" s="67">
        <f>IF(D813&lt;=374.5,(D813-'[2]Stages'!$C$73)*'[2]Stages'!$H$74+'[2]Stages'!$E$73,IF(D813&lt;=385.3,(D813-'[2]Stages'!$C$74)*'[2]Stages'!$H$75+'[2]Stages'!$E$74,IF(D813&lt;=391.8,(D813-'[2]Stages'!$C$75)*'[2]Stages'!$H$76+'[2]Stages'!$E$75,IF(D813&lt;=397.5,(D813-'[2]Stages'!$C$76)*'[2]Stages'!$H$77+'[2]Stages'!$E$76,IF(D813&lt;=407,(D813-'[2]Stages'!$C$77)*'[2]Stages'!$H$78+'[2]Stages'!$E$77,IF(D813&lt;=411.2,(D813-'[2]Stages'!$C$78)*'[2]Stages'!$H$79+'[2]Stages'!$E$78,IF(D813&lt;=416,(D813-'[2]Stages'!$C$79)*'[2]Stages'!$H$80+'[2]Stages'!$E$79)))))))</f>
        <v>372.7431481481481</v>
      </c>
      <c r="G813" s="119" t="s">
        <v>19</v>
      </c>
      <c r="H813" s="215" t="s">
        <v>1027</v>
      </c>
      <c r="I813" s="215" t="s">
        <v>1030</v>
      </c>
      <c r="M813" s="217"/>
      <c r="Q813" s="215" t="s">
        <v>207</v>
      </c>
      <c r="R813" s="215" t="s">
        <v>774</v>
      </c>
      <c r="W813" s="105" t="s">
        <v>477</v>
      </c>
      <c r="AA813" s="221" t="s">
        <v>788</v>
      </c>
      <c r="AB813" s="18">
        <v>22.4</v>
      </c>
      <c r="AC813" s="225">
        <v>16.89</v>
      </c>
      <c r="AD813" s="223"/>
      <c r="AE813" s="225">
        <v>16.89</v>
      </c>
      <c r="AF813" s="225">
        <v>0.36</v>
      </c>
      <c r="AG813" s="225">
        <v>16.89</v>
      </c>
      <c r="AH813" s="146">
        <f t="shared" si="20"/>
        <v>17.090000000000003</v>
      </c>
      <c r="AI813" s="225">
        <v>34.9</v>
      </c>
      <c r="AJ813" s="223"/>
      <c r="AM813" s="119" t="s">
        <v>789</v>
      </c>
      <c r="AN813" s="119" t="s">
        <v>231</v>
      </c>
      <c r="AO813" s="119">
        <v>284</v>
      </c>
      <c r="AQ813" s="119">
        <v>599</v>
      </c>
      <c r="AR813" s="119">
        <v>609</v>
      </c>
      <c r="AS813" s="119">
        <v>2009</v>
      </c>
      <c r="AW813" s="119" t="s">
        <v>790</v>
      </c>
      <c r="BK813" s="211"/>
      <c r="BL813" s="212"/>
      <c r="BM813" s="212"/>
      <c r="BN813" s="212"/>
      <c r="BO813" s="212"/>
      <c r="BR813" s="101"/>
    </row>
    <row r="814" spans="1:70" s="119" customFormat="1" ht="12" customHeight="1">
      <c r="A814" s="215" t="s">
        <v>1036</v>
      </c>
      <c r="B814" s="216">
        <v>373.87</v>
      </c>
      <c r="D814" s="218">
        <v>375.03</v>
      </c>
      <c r="E814" s="219" t="s">
        <v>786</v>
      </c>
      <c r="F814" s="67">
        <f>IF(D814&lt;=374.5,(D814-'[2]Stages'!$C$73)*'[2]Stages'!$H$74+'[2]Stages'!$E$73,IF(D814&lt;=385.3,(D814-'[2]Stages'!$C$74)*'[2]Stages'!$H$75+'[2]Stages'!$E$74,IF(D814&lt;=391.8,(D814-'[2]Stages'!$C$75)*'[2]Stages'!$H$76+'[2]Stages'!$E$75,IF(D814&lt;=397.5,(D814-'[2]Stages'!$C$76)*'[2]Stages'!$H$77+'[2]Stages'!$E$76,IF(D814&lt;=407,(D814-'[2]Stages'!$C$77)*'[2]Stages'!$H$78+'[2]Stages'!$E$77,IF(D814&lt;=411.2,(D814-'[2]Stages'!$C$78)*'[2]Stages'!$H$79+'[2]Stages'!$E$78,IF(D814&lt;=416,(D814-'[2]Stages'!$C$79)*'[2]Stages'!$H$80+'[2]Stages'!$E$79)))))))</f>
        <v>372.75282407407406</v>
      </c>
      <c r="G814" s="119" t="s">
        <v>19</v>
      </c>
      <c r="H814" s="215" t="s">
        <v>1027</v>
      </c>
      <c r="I814" s="220" t="s">
        <v>1028</v>
      </c>
      <c r="M814" s="216"/>
      <c r="Q814" s="215" t="s">
        <v>238</v>
      </c>
      <c r="R814" s="215" t="s">
        <v>971</v>
      </c>
      <c r="W814" s="105" t="s">
        <v>477</v>
      </c>
      <c r="AA814" s="221" t="s">
        <v>788</v>
      </c>
      <c r="AB814" s="18">
        <v>22.4</v>
      </c>
      <c r="AC814" s="222">
        <v>18.52</v>
      </c>
      <c r="AD814" s="223"/>
      <c r="AE814" s="222">
        <v>18.52</v>
      </c>
      <c r="AF814" s="222">
        <v>0.2</v>
      </c>
      <c r="AG814" s="222">
        <v>18.52</v>
      </c>
      <c r="AH814" s="146">
        <f t="shared" si="20"/>
        <v>18.720000000000002</v>
      </c>
      <c r="AI814" s="222">
        <v>27.8</v>
      </c>
      <c r="AJ814" s="223"/>
      <c r="AM814" s="119" t="s">
        <v>789</v>
      </c>
      <c r="AN814" s="119" t="s">
        <v>231</v>
      </c>
      <c r="AO814" s="119">
        <v>284</v>
      </c>
      <c r="AQ814" s="119">
        <v>599</v>
      </c>
      <c r="AR814" s="119">
        <v>609</v>
      </c>
      <c r="AS814" s="119">
        <v>2009</v>
      </c>
      <c r="AW814" s="119" t="s">
        <v>790</v>
      </c>
      <c r="BK814" s="211"/>
      <c r="BL814" s="212"/>
      <c r="BM814" s="212"/>
      <c r="BN814" s="212"/>
      <c r="BO814" s="212"/>
      <c r="BR814" s="101"/>
    </row>
    <row r="815" spans="1:70" s="119" customFormat="1" ht="12" customHeight="1">
      <c r="A815" s="215" t="s">
        <v>1037</v>
      </c>
      <c r="B815" s="216">
        <v>373.9</v>
      </c>
      <c r="D815" s="218">
        <v>375.08</v>
      </c>
      <c r="E815" s="219" t="s">
        <v>786</v>
      </c>
      <c r="F815" s="67">
        <f>IF(D815&lt;=374.5,(D815-'[2]Stages'!$C$73)*'[2]Stages'!$H$74+'[2]Stages'!$E$73,IF(D815&lt;=385.3,(D815-'[2]Stages'!$C$74)*'[2]Stages'!$H$75+'[2]Stages'!$E$74,IF(D815&lt;=391.8,(D815-'[2]Stages'!$C$75)*'[2]Stages'!$H$76+'[2]Stages'!$E$75,IF(D815&lt;=397.5,(D815-'[2]Stages'!$C$76)*'[2]Stages'!$H$77+'[2]Stages'!$E$76,IF(D815&lt;=407,(D815-'[2]Stages'!$C$77)*'[2]Stages'!$H$78+'[2]Stages'!$E$77,IF(D815&lt;=411.2,(D815-'[2]Stages'!$C$78)*'[2]Stages'!$H$79+'[2]Stages'!$E$78,IF(D815&lt;=416,(D815-'[2]Stages'!$C$79)*'[2]Stages'!$H$80+'[2]Stages'!$E$79)))))))</f>
        <v>372.8012037037037</v>
      </c>
      <c r="G815" s="119" t="s">
        <v>19</v>
      </c>
      <c r="H815" s="215" t="s">
        <v>1027</v>
      </c>
      <c r="I815" s="220" t="s">
        <v>1028</v>
      </c>
      <c r="M815" s="216"/>
      <c r="Q815" s="215" t="s">
        <v>238</v>
      </c>
      <c r="R815" s="215" t="s">
        <v>796</v>
      </c>
      <c r="W815" s="105" t="s">
        <v>477</v>
      </c>
      <c r="AA815" s="221" t="s">
        <v>788</v>
      </c>
      <c r="AB815" s="18">
        <v>22.4</v>
      </c>
      <c r="AC815" s="222">
        <v>17.57</v>
      </c>
      <c r="AD815" s="223"/>
      <c r="AE815" s="222">
        <v>17.57</v>
      </c>
      <c r="AF815" s="222">
        <v>0.1</v>
      </c>
      <c r="AG815" s="222">
        <v>17.57</v>
      </c>
      <c r="AH815" s="146">
        <f t="shared" si="20"/>
        <v>17.770000000000003</v>
      </c>
      <c r="AI815" s="222">
        <v>31.9</v>
      </c>
      <c r="AJ815" s="223"/>
      <c r="AM815" s="119" t="s">
        <v>789</v>
      </c>
      <c r="AN815" s="119" t="s">
        <v>231</v>
      </c>
      <c r="AO815" s="119">
        <v>284</v>
      </c>
      <c r="AQ815" s="119">
        <v>599</v>
      </c>
      <c r="AR815" s="119">
        <v>609</v>
      </c>
      <c r="AS815" s="119">
        <v>2009</v>
      </c>
      <c r="AW815" s="119" t="s">
        <v>790</v>
      </c>
      <c r="BK815" s="211"/>
      <c r="BL815" s="212"/>
      <c r="BM815" s="212"/>
      <c r="BN815" s="212"/>
      <c r="BO815" s="212"/>
      <c r="BR815" s="101"/>
    </row>
    <row r="816" spans="1:70" s="119" customFormat="1" ht="12" customHeight="1">
      <c r="A816" s="215" t="s">
        <v>1038</v>
      </c>
      <c r="B816" s="216">
        <v>373.9</v>
      </c>
      <c r="D816" s="218">
        <v>375.08</v>
      </c>
      <c r="E816" s="219" t="s">
        <v>786</v>
      </c>
      <c r="F816" s="67">
        <f>IF(D816&lt;=374.5,(D816-'[2]Stages'!$C$73)*'[2]Stages'!$H$74+'[2]Stages'!$E$73,IF(D816&lt;=385.3,(D816-'[2]Stages'!$C$74)*'[2]Stages'!$H$75+'[2]Stages'!$E$74,IF(D816&lt;=391.8,(D816-'[2]Stages'!$C$75)*'[2]Stages'!$H$76+'[2]Stages'!$E$75,IF(D816&lt;=397.5,(D816-'[2]Stages'!$C$76)*'[2]Stages'!$H$77+'[2]Stages'!$E$76,IF(D816&lt;=407,(D816-'[2]Stages'!$C$77)*'[2]Stages'!$H$78+'[2]Stages'!$E$77,IF(D816&lt;=411.2,(D816-'[2]Stages'!$C$78)*'[2]Stages'!$H$79+'[2]Stages'!$E$78,IF(D816&lt;=416,(D816-'[2]Stages'!$C$79)*'[2]Stages'!$H$80+'[2]Stages'!$E$79)))))))</f>
        <v>372.8012037037037</v>
      </c>
      <c r="G816" s="119" t="s">
        <v>19</v>
      </c>
      <c r="H816" s="215" t="s">
        <v>1027</v>
      </c>
      <c r="I816" s="220" t="s">
        <v>1028</v>
      </c>
      <c r="M816" s="216"/>
      <c r="Q816" s="215" t="s">
        <v>238</v>
      </c>
      <c r="R816" s="227" t="s">
        <v>838</v>
      </c>
      <c r="W816" s="105" t="s">
        <v>477</v>
      </c>
      <c r="AA816" s="221" t="s">
        <v>788</v>
      </c>
      <c r="AB816" s="18">
        <v>22.4</v>
      </c>
      <c r="AC816" s="222">
        <v>18.3</v>
      </c>
      <c r="AD816" s="223"/>
      <c r="AE816" s="222">
        <v>18.3</v>
      </c>
      <c r="AF816" s="222">
        <v>0.36</v>
      </c>
      <c r="AG816" s="222">
        <v>18.3</v>
      </c>
      <c r="AH816" s="146">
        <f t="shared" si="20"/>
        <v>18.500000000000004</v>
      </c>
      <c r="AI816" s="222">
        <v>28.8</v>
      </c>
      <c r="AJ816" s="223"/>
      <c r="AM816" s="119" t="s">
        <v>789</v>
      </c>
      <c r="AN816" s="119" t="s">
        <v>231</v>
      </c>
      <c r="AO816" s="119">
        <v>284</v>
      </c>
      <c r="AQ816" s="119">
        <v>599</v>
      </c>
      <c r="AR816" s="119">
        <v>609</v>
      </c>
      <c r="AS816" s="119">
        <v>2009</v>
      </c>
      <c r="AW816" s="119" t="s">
        <v>790</v>
      </c>
      <c r="BK816" s="211"/>
      <c r="BL816" s="212"/>
      <c r="BM816" s="212"/>
      <c r="BN816" s="212"/>
      <c r="BO816" s="212"/>
      <c r="BR816" s="101"/>
    </row>
    <row r="817" spans="1:70" s="119" customFormat="1" ht="12" customHeight="1">
      <c r="A817" s="215" t="s">
        <v>1039</v>
      </c>
      <c r="B817" s="216">
        <v>373.92</v>
      </c>
      <c r="D817" s="218">
        <v>375.1</v>
      </c>
      <c r="E817" s="219" t="s">
        <v>786</v>
      </c>
      <c r="F817" s="67">
        <f>IF(D817&lt;=374.5,(D817-'[2]Stages'!$C$73)*'[2]Stages'!$H$74+'[2]Stages'!$E$73,IF(D817&lt;=385.3,(D817-'[2]Stages'!$C$74)*'[2]Stages'!$H$75+'[2]Stages'!$E$74,IF(D817&lt;=391.8,(D817-'[2]Stages'!$C$75)*'[2]Stages'!$H$76+'[2]Stages'!$E$75,IF(D817&lt;=397.5,(D817-'[2]Stages'!$C$76)*'[2]Stages'!$H$77+'[2]Stages'!$E$76,IF(D817&lt;=407,(D817-'[2]Stages'!$C$77)*'[2]Stages'!$H$78+'[2]Stages'!$E$77,IF(D817&lt;=411.2,(D817-'[2]Stages'!$C$78)*'[2]Stages'!$H$79+'[2]Stages'!$E$78,IF(D817&lt;=416,(D817-'[2]Stages'!$C$79)*'[2]Stages'!$H$80+'[2]Stages'!$E$79)))))))</f>
        <v>372.8205555555556</v>
      </c>
      <c r="G817" s="119" t="s">
        <v>19</v>
      </c>
      <c r="H817" s="215" t="s">
        <v>1027</v>
      </c>
      <c r="I817" s="220" t="s">
        <v>1028</v>
      </c>
      <c r="M817" s="216"/>
      <c r="Q817" s="215" t="s">
        <v>238</v>
      </c>
      <c r="R817" s="215" t="s">
        <v>971</v>
      </c>
      <c r="W817" s="105" t="s">
        <v>477</v>
      </c>
      <c r="AA817" s="221" t="s">
        <v>788</v>
      </c>
      <c r="AB817" s="18">
        <v>22.4</v>
      </c>
      <c r="AC817" s="222">
        <v>18.3</v>
      </c>
      <c r="AD817" s="223"/>
      <c r="AE817" s="222">
        <v>18.3</v>
      </c>
      <c r="AF817" s="222">
        <v>0.2</v>
      </c>
      <c r="AG817" s="222">
        <v>18.3</v>
      </c>
      <c r="AH817" s="146">
        <f t="shared" si="20"/>
        <v>18.500000000000004</v>
      </c>
      <c r="AI817" s="222">
        <v>28.8</v>
      </c>
      <c r="AJ817" s="223"/>
      <c r="AM817" s="119" t="s">
        <v>789</v>
      </c>
      <c r="AN817" s="119" t="s">
        <v>231</v>
      </c>
      <c r="AO817" s="119">
        <v>284</v>
      </c>
      <c r="AQ817" s="119">
        <v>599</v>
      </c>
      <c r="AR817" s="119">
        <v>609</v>
      </c>
      <c r="AS817" s="119">
        <v>2009</v>
      </c>
      <c r="AW817" s="119" t="s">
        <v>790</v>
      </c>
      <c r="BK817" s="211"/>
      <c r="BL817" s="212"/>
      <c r="BM817" s="212"/>
      <c r="BN817" s="212"/>
      <c r="BO817" s="212"/>
      <c r="BR817" s="101"/>
    </row>
    <row r="818" spans="1:70" s="119" customFormat="1" ht="12" customHeight="1">
      <c r="A818" s="215" t="s">
        <v>1040</v>
      </c>
      <c r="B818" s="216">
        <v>374</v>
      </c>
      <c r="D818" s="218">
        <v>375.22</v>
      </c>
      <c r="E818" s="219" t="s">
        <v>786</v>
      </c>
      <c r="F818" s="67">
        <f>IF(D818&lt;=374.5,(D818-'[2]Stages'!$C$73)*'[2]Stages'!$H$74+'[2]Stages'!$E$73,IF(D818&lt;=385.3,(D818-'[2]Stages'!$C$74)*'[2]Stages'!$H$75+'[2]Stages'!$E$74,IF(D818&lt;=391.8,(D818-'[2]Stages'!$C$75)*'[2]Stages'!$H$76+'[2]Stages'!$E$75,IF(D818&lt;=397.5,(D818-'[2]Stages'!$C$76)*'[2]Stages'!$H$77+'[2]Stages'!$E$76,IF(D818&lt;=407,(D818-'[2]Stages'!$C$77)*'[2]Stages'!$H$78+'[2]Stages'!$E$77,IF(D818&lt;=411.2,(D818-'[2]Stages'!$C$78)*'[2]Stages'!$H$79+'[2]Stages'!$E$78,IF(D818&lt;=416,(D818-'[2]Stages'!$C$79)*'[2]Stages'!$H$80+'[2]Stages'!$E$79)))))))</f>
        <v>372.9366666666667</v>
      </c>
      <c r="G818" s="119" t="s">
        <v>19</v>
      </c>
      <c r="H818" s="215" t="s">
        <v>1027</v>
      </c>
      <c r="I818" s="220" t="s">
        <v>1028</v>
      </c>
      <c r="M818" s="216"/>
      <c r="Q818" s="215" t="s">
        <v>238</v>
      </c>
      <c r="R818" s="215" t="s">
        <v>971</v>
      </c>
      <c r="W818" s="105" t="s">
        <v>477</v>
      </c>
      <c r="AA818" s="221" t="s">
        <v>788</v>
      </c>
      <c r="AB818" s="18">
        <v>22.4</v>
      </c>
      <c r="AC818" s="222">
        <v>17.41</v>
      </c>
      <c r="AD818" s="223"/>
      <c r="AE818" s="222">
        <v>17.41</v>
      </c>
      <c r="AF818" s="222">
        <v>0.2</v>
      </c>
      <c r="AG818" s="222">
        <v>17.41</v>
      </c>
      <c r="AH818" s="146">
        <f t="shared" si="20"/>
        <v>17.610000000000003</v>
      </c>
      <c r="AI818" s="222">
        <v>32.7</v>
      </c>
      <c r="AJ818" s="223"/>
      <c r="AM818" s="119" t="s">
        <v>789</v>
      </c>
      <c r="AN818" s="119" t="s">
        <v>231</v>
      </c>
      <c r="AO818" s="119">
        <v>284</v>
      </c>
      <c r="AQ818" s="119">
        <v>599</v>
      </c>
      <c r="AR818" s="119">
        <v>609</v>
      </c>
      <c r="AS818" s="119">
        <v>2009</v>
      </c>
      <c r="AW818" s="119" t="s">
        <v>790</v>
      </c>
      <c r="BK818" s="211"/>
      <c r="BL818" s="212"/>
      <c r="BM818" s="212"/>
      <c r="BN818" s="212"/>
      <c r="BO818" s="212"/>
      <c r="BR818" s="101"/>
    </row>
    <row r="819" spans="1:70" s="119" customFormat="1" ht="12" customHeight="1">
      <c r="A819" s="215" t="s">
        <v>1041</v>
      </c>
      <c r="B819" s="216">
        <v>374.03</v>
      </c>
      <c r="D819" s="218">
        <v>375.263</v>
      </c>
      <c r="E819" s="219" t="s">
        <v>786</v>
      </c>
      <c r="F819" s="67">
        <f>IF(D819&lt;=374.5,(D819-'[2]Stages'!$C$73)*'[2]Stages'!$H$74+'[2]Stages'!$E$73,IF(D819&lt;=385.3,(D819-'[2]Stages'!$C$74)*'[2]Stages'!$H$75+'[2]Stages'!$E$74,IF(D819&lt;=391.8,(D819-'[2]Stages'!$C$75)*'[2]Stages'!$H$76+'[2]Stages'!$E$75,IF(D819&lt;=397.5,(D819-'[2]Stages'!$C$76)*'[2]Stages'!$H$77+'[2]Stages'!$E$76,IF(D819&lt;=407,(D819-'[2]Stages'!$C$77)*'[2]Stages'!$H$78+'[2]Stages'!$E$77,IF(D819&lt;=411.2,(D819-'[2]Stages'!$C$78)*'[2]Stages'!$H$79+'[2]Stages'!$E$78,IF(D819&lt;=416,(D819-'[2]Stages'!$C$79)*'[2]Stages'!$H$80+'[2]Stages'!$E$79)))))))</f>
        <v>372.9782731481481</v>
      </c>
      <c r="G819" s="119" t="s">
        <v>19</v>
      </c>
      <c r="H819" s="215" t="s">
        <v>1027</v>
      </c>
      <c r="I819" s="220" t="s">
        <v>1028</v>
      </c>
      <c r="M819" s="216"/>
      <c r="Q819" s="215" t="s">
        <v>238</v>
      </c>
      <c r="R819" s="227" t="s">
        <v>838</v>
      </c>
      <c r="W819" s="105" t="s">
        <v>477</v>
      </c>
      <c r="AA819" s="226">
        <v>12</v>
      </c>
      <c r="AB819" s="18">
        <v>22.4</v>
      </c>
      <c r="AC819" s="222">
        <v>17.38</v>
      </c>
      <c r="AD819" s="223"/>
      <c r="AE819" s="222">
        <v>17.38</v>
      </c>
      <c r="AF819" s="222">
        <v>0.78</v>
      </c>
      <c r="AG819" s="222">
        <v>17.38</v>
      </c>
      <c r="AH819" s="146">
        <f t="shared" si="20"/>
        <v>17.580000000000002</v>
      </c>
      <c r="AI819" s="222">
        <v>32.8</v>
      </c>
      <c r="AJ819" s="223"/>
      <c r="AM819" s="119" t="s">
        <v>789</v>
      </c>
      <c r="AN819" s="119" t="s">
        <v>231</v>
      </c>
      <c r="AO819" s="119">
        <v>284</v>
      </c>
      <c r="AQ819" s="119">
        <v>599</v>
      </c>
      <c r="AR819" s="119">
        <v>609</v>
      </c>
      <c r="AS819" s="119">
        <v>2009</v>
      </c>
      <c r="AW819" s="119" t="s">
        <v>790</v>
      </c>
      <c r="BK819" s="211"/>
      <c r="BL819" s="212"/>
      <c r="BM819" s="212"/>
      <c r="BN819" s="212"/>
      <c r="BO819" s="212"/>
      <c r="BR819" s="101"/>
    </row>
    <row r="820" spans="1:70" s="119" customFormat="1" ht="12" customHeight="1">
      <c r="A820" s="215" t="s">
        <v>1042</v>
      </c>
      <c r="B820" s="216">
        <v>374.031</v>
      </c>
      <c r="D820" s="218">
        <v>375.264</v>
      </c>
      <c r="E820" s="219" t="s">
        <v>786</v>
      </c>
      <c r="F820" s="67">
        <f>IF(D820&lt;=374.5,(D820-'[2]Stages'!$C$73)*'[2]Stages'!$H$74+'[2]Stages'!$E$73,IF(D820&lt;=385.3,(D820-'[2]Stages'!$C$74)*'[2]Stages'!$H$75+'[2]Stages'!$E$74,IF(D820&lt;=391.8,(D820-'[2]Stages'!$C$75)*'[2]Stages'!$H$76+'[2]Stages'!$E$75,IF(D820&lt;=397.5,(D820-'[2]Stages'!$C$76)*'[2]Stages'!$H$77+'[2]Stages'!$E$76,IF(D820&lt;=407,(D820-'[2]Stages'!$C$77)*'[2]Stages'!$H$78+'[2]Stages'!$E$77,IF(D820&lt;=411.2,(D820-'[2]Stages'!$C$78)*'[2]Stages'!$H$79+'[2]Stages'!$E$78,IF(D820&lt;=416,(D820-'[2]Stages'!$C$79)*'[2]Stages'!$H$80+'[2]Stages'!$E$79)))))))</f>
        <v>372.97924074074075</v>
      </c>
      <c r="G820" s="119" t="s">
        <v>19</v>
      </c>
      <c r="H820" s="215" t="s">
        <v>1027</v>
      </c>
      <c r="I820" s="220" t="s">
        <v>1028</v>
      </c>
      <c r="M820" s="216"/>
      <c r="Q820" s="215" t="s">
        <v>238</v>
      </c>
      <c r="R820" s="227" t="s">
        <v>838</v>
      </c>
      <c r="W820" s="105" t="s">
        <v>477</v>
      </c>
      <c r="AA820" s="221" t="s">
        <v>788</v>
      </c>
      <c r="AB820" s="18">
        <v>22.4</v>
      </c>
      <c r="AC820" s="228">
        <v>17.4</v>
      </c>
      <c r="AD820" s="223"/>
      <c r="AE820" s="228">
        <v>17.4</v>
      </c>
      <c r="AF820" s="222">
        <v>0.2</v>
      </c>
      <c r="AG820" s="228">
        <v>17.4</v>
      </c>
      <c r="AH820" s="146">
        <f t="shared" si="20"/>
        <v>17.6</v>
      </c>
      <c r="AI820" s="222">
        <v>32.7</v>
      </c>
      <c r="AJ820" s="223"/>
      <c r="AM820" s="119" t="s">
        <v>789</v>
      </c>
      <c r="AN820" s="119" t="s">
        <v>231</v>
      </c>
      <c r="AO820" s="119">
        <v>284</v>
      </c>
      <c r="AQ820" s="119">
        <v>599</v>
      </c>
      <c r="AR820" s="119">
        <v>609</v>
      </c>
      <c r="AS820" s="119">
        <v>2009</v>
      </c>
      <c r="AW820" s="119" t="s">
        <v>790</v>
      </c>
      <c r="BK820" s="211"/>
      <c r="BL820" s="212"/>
      <c r="BM820" s="212"/>
      <c r="BN820" s="212"/>
      <c r="BO820" s="212"/>
      <c r="BR820" s="101"/>
    </row>
    <row r="821" spans="1:70" s="119" customFormat="1" ht="12" customHeight="1">
      <c r="A821" s="215" t="s">
        <v>1043</v>
      </c>
      <c r="B821" s="216">
        <v>374.032</v>
      </c>
      <c r="D821" s="218">
        <v>375.265</v>
      </c>
      <c r="E821" s="219" t="s">
        <v>786</v>
      </c>
      <c r="F821" s="67">
        <f>IF(D821&lt;=374.5,(D821-'[2]Stages'!$C$73)*'[2]Stages'!$H$74+'[2]Stages'!$E$73,IF(D821&lt;=385.3,(D821-'[2]Stages'!$C$74)*'[2]Stages'!$H$75+'[2]Stages'!$E$74,IF(D821&lt;=391.8,(D821-'[2]Stages'!$C$75)*'[2]Stages'!$H$76+'[2]Stages'!$E$75,IF(D821&lt;=397.5,(D821-'[2]Stages'!$C$76)*'[2]Stages'!$H$77+'[2]Stages'!$E$76,IF(D821&lt;=407,(D821-'[2]Stages'!$C$77)*'[2]Stages'!$H$78+'[2]Stages'!$E$77,IF(D821&lt;=411.2,(D821-'[2]Stages'!$C$78)*'[2]Stages'!$H$79+'[2]Stages'!$E$78,IF(D821&lt;=416,(D821-'[2]Stages'!$C$79)*'[2]Stages'!$H$80+'[2]Stages'!$E$79)))))))</f>
        <v>372.98020833333334</v>
      </c>
      <c r="G821" s="119" t="s">
        <v>19</v>
      </c>
      <c r="H821" s="215" t="s">
        <v>1027</v>
      </c>
      <c r="I821" s="220" t="s">
        <v>1028</v>
      </c>
      <c r="M821" s="216"/>
      <c r="Q821" s="215" t="s">
        <v>238</v>
      </c>
      <c r="R821" s="227" t="s">
        <v>838</v>
      </c>
      <c r="W821" s="105" t="s">
        <v>477</v>
      </c>
      <c r="AA821" s="221" t="s">
        <v>788</v>
      </c>
      <c r="AB821" s="18">
        <v>22.4</v>
      </c>
      <c r="AC821" s="228">
        <v>17.6</v>
      </c>
      <c r="AD821" s="223"/>
      <c r="AE821" s="228">
        <v>17.6</v>
      </c>
      <c r="AF821" s="222">
        <v>0.2</v>
      </c>
      <c r="AG821" s="228">
        <v>17.6</v>
      </c>
      <c r="AH821" s="146">
        <f t="shared" si="20"/>
        <v>17.800000000000004</v>
      </c>
      <c r="AI821" s="222">
        <v>31.8</v>
      </c>
      <c r="AJ821" s="223"/>
      <c r="AM821" s="119" t="s">
        <v>789</v>
      </c>
      <c r="AN821" s="119" t="s">
        <v>231</v>
      </c>
      <c r="AO821" s="119">
        <v>284</v>
      </c>
      <c r="AQ821" s="119">
        <v>599</v>
      </c>
      <c r="AR821" s="119">
        <v>609</v>
      </c>
      <c r="AS821" s="119">
        <v>2009</v>
      </c>
      <c r="AW821" s="119" t="s">
        <v>790</v>
      </c>
      <c r="BK821" s="211"/>
      <c r="BL821" s="212"/>
      <c r="BM821" s="212"/>
      <c r="BN821" s="212"/>
      <c r="BO821" s="212"/>
      <c r="BR821" s="101"/>
    </row>
    <row r="822" spans="1:70" s="119" customFormat="1" ht="12" customHeight="1">
      <c r="A822" s="215" t="s">
        <v>1044</v>
      </c>
      <c r="B822" s="216">
        <v>374.05</v>
      </c>
      <c r="D822" s="218">
        <v>375.29</v>
      </c>
      <c r="E822" s="219" t="s">
        <v>786</v>
      </c>
      <c r="F822" s="67">
        <f>IF(D822&lt;=374.5,(D822-'[2]Stages'!$C$73)*'[2]Stages'!$H$74+'[2]Stages'!$E$73,IF(D822&lt;=385.3,(D822-'[2]Stages'!$C$74)*'[2]Stages'!$H$75+'[2]Stages'!$E$74,IF(D822&lt;=391.8,(D822-'[2]Stages'!$C$75)*'[2]Stages'!$H$76+'[2]Stages'!$E$75,IF(D822&lt;=397.5,(D822-'[2]Stages'!$C$76)*'[2]Stages'!$H$77+'[2]Stages'!$E$76,IF(D822&lt;=407,(D822-'[2]Stages'!$C$77)*'[2]Stages'!$H$78+'[2]Stages'!$E$77,IF(D822&lt;=411.2,(D822-'[2]Stages'!$C$78)*'[2]Stages'!$H$79+'[2]Stages'!$E$78,IF(D822&lt;=416,(D822-'[2]Stages'!$C$79)*'[2]Stages'!$H$80+'[2]Stages'!$E$79)))))))</f>
        <v>373.0043981481482</v>
      </c>
      <c r="G822" s="119" t="s">
        <v>19</v>
      </c>
      <c r="H822" s="215" t="s">
        <v>1027</v>
      </c>
      <c r="I822" s="220" t="s">
        <v>1028</v>
      </c>
      <c r="M822" s="216"/>
      <c r="Q822" s="215" t="s">
        <v>238</v>
      </c>
      <c r="R822" s="215" t="s">
        <v>971</v>
      </c>
      <c r="W822" s="105" t="s">
        <v>477</v>
      </c>
      <c r="AA822" s="221" t="s">
        <v>788</v>
      </c>
      <c r="AB822" s="18">
        <v>22.4</v>
      </c>
      <c r="AC822" s="222">
        <v>17.51</v>
      </c>
      <c r="AD822" s="223"/>
      <c r="AE822" s="222">
        <v>17.51</v>
      </c>
      <c r="AF822" s="222">
        <v>0.2</v>
      </c>
      <c r="AG822" s="222">
        <v>17.51</v>
      </c>
      <c r="AH822" s="146">
        <f t="shared" si="20"/>
        <v>17.710000000000004</v>
      </c>
      <c r="AI822" s="222">
        <v>32.2</v>
      </c>
      <c r="AJ822" s="223"/>
      <c r="AM822" s="119" t="s">
        <v>789</v>
      </c>
      <c r="AN822" s="119" t="s">
        <v>231</v>
      </c>
      <c r="AO822" s="119">
        <v>284</v>
      </c>
      <c r="AQ822" s="119">
        <v>599</v>
      </c>
      <c r="AR822" s="119">
        <v>609</v>
      </c>
      <c r="AS822" s="119">
        <v>2009</v>
      </c>
      <c r="AW822" s="119" t="s">
        <v>790</v>
      </c>
      <c r="BK822" s="211"/>
      <c r="BL822" s="212"/>
      <c r="BM822" s="212"/>
      <c r="BN822" s="212"/>
      <c r="BO822" s="212"/>
      <c r="BR822" s="101"/>
    </row>
    <row r="823" spans="1:70" s="119" customFormat="1" ht="12" customHeight="1">
      <c r="A823" s="215" t="s">
        <v>1045</v>
      </c>
      <c r="B823" s="216">
        <v>374.15</v>
      </c>
      <c r="D823" s="218">
        <v>375.44</v>
      </c>
      <c r="E823" s="219" t="s">
        <v>786</v>
      </c>
      <c r="F823" s="67">
        <f>IF(D823&lt;=374.5,(D823-'[2]Stages'!$C$73)*'[2]Stages'!$H$74+'[2]Stages'!$E$73,IF(D823&lt;=385.3,(D823-'[2]Stages'!$C$74)*'[2]Stages'!$H$75+'[2]Stages'!$E$74,IF(D823&lt;=391.8,(D823-'[2]Stages'!$C$75)*'[2]Stages'!$H$76+'[2]Stages'!$E$75,IF(D823&lt;=397.5,(D823-'[2]Stages'!$C$76)*'[2]Stages'!$H$77+'[2]Stages'!$E$76,IF(D823&lt;=407,(D823-'[2]Stages'!$C$77)*'[2]Stages'!$H$78+'[2]Stages'!$E$77,IF(D823&lt;=411.2,(D823-'[2]Stages'!$C$78)*'[2]Stages'!$H$79+'[2]Stages'!$E$78,IF(D823&lt;=416,(D823-'[2]Stages'!$C$79)*'[2]Stages'!$H$80+'[2]Stages'!$E$79)))))))</f>
        <v>373.149537037037</v>
      </c>
      <c r="G823" s="119" t="s">
        <v>19</v>
      </c>
      <c r="H823" s="215" t="s">
        <v>1027</v>
      </c>
      <c r="I823" s="220" t="s">
        <v>1028</v>
      </c>
      <c r="M823" s="216"/>
      <c r="Q823" s="215" t="s">
        <v>238</v>
      </c>
      <c r="R823" s="215" t="s">
        <v>971</v>
      </c>
      <c r="W823" s="105" t="s">
        <v>477</v>
      </c>
      <c r="AA823" s="221" t="s">
        <v>788</v>
      </c>
      <c r="AB823" s="18">
        <v>22.4</v>
      </c>
      <c r="AC823" s="222">
        <v>18.07</v>
      </c>
      <c r="AD823" s="223"/>
      <c r="AE823" s="222">
        <v>18.07</v>
      </c>
      <c r="AF823" s="222">
        <v>0.2</v>
      </c>
      <c r="AG823" s="222">
        <v>18.07</v>
      </c>
      <c r="AH823" s="146">
        <f t="shared" si="20"/>
        <v>18.270000000000003</v>
      </c>
      <c r="AI823" s="222">
        <v>29.8</v>
      </c>
      <c r="AJ823" s="223"/>
      <c r="AM823" s="119" t="s">
        <v>789</v>
      </c>
      <c r="AN823" s="119" t="s">
        <v>231</v>
      </c>
      <c r="AO823" s="119">
        <v>284</v>
      </c>
      <c r="AQ823" s="119">
        <v>599</v>
      </c>
      <c r="AR823" s="119">
        <v>609</v>
      </c>
      <c r="AS823" s="119">
        <v>2009</v>
      </c>
      <c r="AW823" s="119" t="s">
        <v>790</v>
      </c>
      <c r="BK823" s="211"/>
      <c r="BL823" s="212"/>
      <c r="BM823" s="212"/>
      <c r="BN823" s="212"/>
      <c r="BO823" s="212"/>
      <c r="BR823" s="101"/>
    </row>
    <row r="824" spans="1:70" s="119" customFormat="1" ht="12" customHeight="1">
      <c r="A824" s="215" t="s">
        <v>1046</v>
      </c>
      <c r="B824" s="216">
        <v>374.18</v>
      </c>
      <c r="D824" s="218">
        <v>375.48</v>
      </c>
      <c r="E824" s="219" t="s">
        <v>786</v>
      </c>
      <c r="F824" s="67">
        <f>IF(D824&lt;=374.5,(D824-'[2]Stages'!$C$73)*'[2]Stages'!$H$74+'[2]Stages'!$E$73,IF(D824&lt;=385.3,(D824-'[2]Stages'!$C$74)*'[2]Stages'!$H$75+'[2]Stages'!$E$74,IF(D824&lt;=391.8,(D824-'[2]Stages'!$C$75)*'[2]Stages'!$H$76+'[2]Stages'!$E$75,IF(D824&lt;=397.5,(D824-'[2]Stages'!$C$76)*'[2]Stages'!$H$77+'[2]Stages'!$E$76,IF(D824&lt;=407,(D824-'[2]Stages'!$C$77)*'[2]Stages'!$H$78+'[2]Stages'!$E$77,IF(D824&lt;=411.2,(D824-'[2]Stages'!$C$78)*'[2]Stages'!$H$79+'[2]Stages'!$E$78,IF(D824&lt;=416,(D824-'[2]Stages'!$C$79)*'[2]Stages'!$H$80+'[2]Stages'!$E$79)))))))</f>
        <v>373.18824074074075</v>
      </c>
      <c r="G824" s="119" t="s">
        <v>19</v>
      </c>
      <c r="H824" s="215" t="s">
        <v>1027</v>
      </c>
      <c r="I824" s="220" t="s">
        <v>1028</v>
      </c>
      <c r="M824" s="216"/>
      <c r="Q824" s="215" t="s">
        <v>238</v>
      </c>
      <c r="R824" s="215" t="s">
        <v>796</v>
      </c>
      <c r="W824" s="105" t="s">
        <v>477</v>
      </c>
      <c r="AA824" s="226">
        <v>5</v>
      </c>
      <c r="AB824" s="18">
        <v>22.4</v>
      </c>
      <c r="AC824" s="222">
        <v>17.68</v>
      </c>
      <c r="AD824" s="223"/>
      <c r="AE824" s="222">
        <v>17.68</v>
      </c>
      <c r="AF824" s="222">
        <v>0.37</v>
      </c>
      <c r="AG824" s="222">
        <v>17.68</v>
      </c>
      <c r="AH824" s="146">
        <f t="shared" si="20"/>
        <v>17.880000000000003</v>
      </c>
      <c r="AI824" s="222">
        <v>31.5</v>
      </c>
      <c r="AJ824" s="223"/>
      <c r="AM824" s="119" t="s">
        <v>789</v>
      </c>
      <c r="AN824" s="119" t="s">
        <v>231</v>
      </c>
      <c r="AO824" s="119">
        <v>284</v>
      </c>
      <c r="AQ824" s="119">
        <v>599</v>
      </c>
      <c r="AR824" s="119">
        <v>609</v>
      </c>
      <c r="AS824" s="119">
        <v>2009</v>
      </c>
      <c r="AW824" s="119" t="s">
        <v>790</v>
      </c>
      <c r="BK824" s="211"/>
      <c r="BL824" s="212"/>
      <c r="BM824" s="212"/>
      <c r="BN824" s="212"/>
      <c r="BO824" s="212"/>
      <c r="BR824" s="101"/>
    </row>
    <row r="825" spans="1:70" s="119" customFormat="1" ht="12" customHeight="1">
      <c r="A825" s="215" t="s">
        <v>1047</v>
      </c>
      <c r="B825" s="217">
        <v>374.18</v>
      </c>
      <c r="D825" s="224">
        <v>375.48</v>
      </c>
      <c r="E825" s="219" t="s">
        <v>786</v>
      </c>
      <c r="F825" s="67">
        <f>IF(D825&lt;=374.5,(D825-'[2]Stages'!$C$73)*'[2]Stages'!$H$74+'[2]Stages'!$E$73,IF(D825&lt;=385.3,(D825-'[2]Stages'!$C$74)*'[2]Stages'!$H$75+'[2]Stages'!$E$74,IF(D825&lt;=391.8,(D825-'[2]Stages'!$C$75)*'[2]Stages'!$H$76+'[2]Stages'!$E$75,IF(D825&lt;=397.5,(D825-'[2]Stages'!$C$76)*'[2]Stages'!$H$77+'[2]Stages'!$E$76,IF(D825&lt;=407,(D825-'[2]Stages'!$C$77)*'[2]Stages'!$H$78+'[2]Stages'!$E$77,IF(D825&lt;=411.2,(D825-'[2]Stages'!$C$78)*'[2]Stages'!$H$79+'[2]Stages'!$E$78,IF(D825&lt;=416,(D825-'[2]Stages'!$C$79)*'[2]Stages'!$H$80+'[2]Stages'!$E$79)))))))</f>
        <v>373.18824074074075</v>
      </c>
      <c r="G825" s="119" t="s">
        <v>19</v>
      </c>
      <c r="H825" s="215" t="s">
        <v>1027</v>
      </c>
      <c r="I825" s="215" t="s">
        <v>1030</v>
      </c>
      <c r="M825" s="217"/>
      <c r="Q825" s="215" t="s">
        <v>207</v>
      </c>
      <c r="R825" s="215" t="s">
        <v>774</v>
      </c>
      <c r="W825" s="105" t="s">
        <v>477</v>
      </c>
      <c r="AA825" s="221" t="s">
        <v>788</v>
      </c>
      <c r="AB825" s="18">
        <v>22.4</v>
      </c>
      <c r="AC825" s="225">
        <v>18.28</v>
      </c>
      <c r="AD825" s="223"/>
      <c r="AE825" s="225">
        <v>18.28</v>
      </c>
      <c r="AF825" s="225">
        <v>0.32</v>
      </c>
      <c r="AG825" s="225">
        <v>18.28</v>
      </c>
      <c r="AH825" s="146">
        <f t="shared" si="20"/>
        <v>18.480000000000004</v>
      </c>
      <c r="AI825" s="225">
        <v>28.9</v>
      </c>
      <c r="AJ825" s="223"/>
      <c r="AM825" s="119" t="s">
        <v>789</v>
      </c>
      <c r="AN825" s="119" t="s">
        <v>231</v>
      </c>
      <c r="AO825" s="119">
        <v>284</v>
      </c>
      <c r="AQ825" s="119">
        <v>599</v>
      </c>
      <c r="AR825" s="119">
        <v>609</v>
      </c>
      <c r="AS825" s="119">
        <v>2009</v>
      </c>
      <c r="AW825" s="119" t="s">
        <v>790</v>
      </c>
      <c r="BK825" s="211"/>
      <c r="BL825" s="212"/>
      <c r="BM825" s="212"/>
      <c r="BN825" s="212"/>
      <c r="BO825" s="212"/>
      <c r="BR825" s="101"/>
    </row>
    <row r="826" spans="1:70" s="119" customFormat="1" ht="12" customHeight="1">
      <c r="A826" s="215" t="s">
        <v>1048</v>
      </c>
      <c r="B826" s="216">
        <v>374.18</v>
      </c>
      <c r="D826" s="218">
        <v>375.48</v>
      </c>
      <c r="E826" s="219" t="s">
        <v>786</v>
      </c>
      <c r="F826" s="67">
        <f>IF(D826&lt;=374.5,(D826-'[2]Stages'!$C$73)*'[2]Stages'!$H$74+'[2]Stages'!$E$73,IF(D826&lt;=385.3,(D826-'[2]Stages'!$C$74)*'[2]Stages'!$H$75+'[2]Stages'!$E$74,IF(D826&lt;=391.8,(D826-'[2]Stages'!$C$75)*'[2]Stages'!$H$76+'[2]Stages'!$E$75,IF(D826&lt;=397.5,(D826-'[2]Stages'!$C$76)*'[2]Stages'!$H$77+'[2]Stages'!$E$76,IF(D826&lt;=407,(D826-'[2]Stages'!$C$77)*'[2]Stages'!$H$78+'[2]Stages'!$E$77,IF(D826&lt;=411.2,(D826-'[2]Stages'!$C$78)*'[2]Stages'!$H$79+'[2]Stages'!$E$78,IF(D826&lt;=416,(D826-'[2]Stages'!$C$79)*'[2]Stages'!$H$80+'[2]Stages'!$E$79)))))))</f>
        <v>373.18824074074075</v>
      </c>
      <c r="G826" s="119" t="s">
        <v>19</v>
      </c>
      <c r="H826" s="215" t="s">
        <v>1027</v>
      </c>
      <c r="I826" s="220" t="s">
        <v>1028</v>
      </c>
      <c r="M826" s="216"/>
      <c r="Q826" s="215" t="s">
        <v>238</v>
      </c>
      <c r="R826" s="227" t="s">
        <v>838</v>
      </c>
      <c r="W826" s="105" t="s">
        <v>477</v>
      </c>
      <c r="AA826" s="221" t="s">
        <v>788</v>
      </c>
      <c r="AB826" s="18">
        <v>22.4</v>
      </c>
      <c r="AC826" s="222">
        <v>18.36</v>
      </c>
      <c r="AD826" s="223"/>
      <c r="AE826" s="222">
        <v>18.36</v>
      </c>
      <c r="AF826" s="222">
        <v>0.45</v>
      </c>
      <c r="AG826" s="222">
        <v>18.36</v>
      </c>
      <c r="AH826" s="146">
        <f t="shared" si="20"/>
        <v>18.560000000000002</v>
      </c>
      <c r="AI826" s="222">
        <v>28.5</v>
      </c>
      <c r="AJ826" s="223"/>
      <c r="AM826" s="119" t="s">
        <v>789</v>
      </c>
      <c r="AN826" s="119" t="s">
        <v>231</v>
      </c>
      <c r="AO826" s="119">
        <v>284</v>
      </c>
      <c r="AQ826" s="119">
        <v>599</v>
      </c>
      <c r="AR826" s="119">
        <v>609</v>
      </c>
      <c r="AS826" s="119">
        <v>2009</v>
      </c>
      <c r="AW826" s="119" t="s">
        <v>790</v>
      </c>
      <c r="BK826" s="211"/>
      <c r="BL826" s="212"/>
      <c r="BM826" s="212"/>
      <c r="BN826" s="212"/>
      <c r="BO826" s="212"/>
      <c r="BR826" s="101"/>
    </row>
    <row r="827" spans="1:70" s="119" customFormat="1" ht="12" customHeight="1">
      <c r="A827" s="215" t="s">
        <v>1049</v>
      </c>
      <c r="B827" s="216">
        <v>374.29</v>
      </c>
      <c r="D827" s="218">
        <v>375.64</v>
      </c>
      <c r="E827" s="219" t="s">
        <v>786</v>
      </c>
      <c r="F827" s="67">
        <f>IF(D827&lt;=374.5,(D827-'[2]Stages'!$C$73)*'[2]Stages'!$H$74+'[2]Stages'!$E$73,IF(D827&lt;=385.3,(D827-'[2]Stages'!$C$74)*'[2]Stages'!$H$75+'[2]Stages'!$E$74,IF(D827&lt;=391.8,(D827-'[2]Stages'!$C$75)*'[2]Stages'!$H$76+'[2]Stages'!$E$75,IF(D827&lt;=397.5,(D827-'[2]Stages'!$C$76)*'[2]Stages'!$H$77+'[2]Stages'!$E$76,IF(D827&lt;=407,(D827-'[2]Stages'!$C$77)*'[2]Stages'!$H$78+'[2]Stages'!$E$77,IF(D827&lt;=411.2,(D827-'[2]Stages'!$C$78)*'[2]Stages'!$H$79+'[2]Stages'!$E$78,IF(D827&lt;=416,(D827-'[2]Stages'!$C$79)*'[2]Stages'!$H$80+'[2]Stages'!$E$79)))))))</f>
        <v>373.34305555555557</v>
      </c>
      <c r="G827" s="119" t="s">
        <v>19</v>
      </c>
      <c r="H827" s="215" t="s">
        <v>1027</v>
      </c>
      <c r="I827" s="215" t="s">
        <v>1050</v>
      </c>
      <c r="M827" s="216"/>
      <c r="Q827" s="215" t="s">
        <v>238</v>
      </c>
      <c r="R827" s="215" t="s">
        <v>971</v>
      </c>
      <c r="W827" s="105" t="s">
        <v>477</v>
      </c>
      <c r="AA827" s="221" t="s">
        <v>788</v>
      </c>
      <c r="AB827" s="18">
        <v>22.4</v>
      </c>
      <c r="AC827" s="222">
        <v>18</v>
      </c>
      <c r="AD827" s="223"/>
      <c r="AE827" s="222">
        <v>18</v>
      </c>
      <c r="AF827" s="222">
        <v>0.2</v>
      </c>
      <c r="AG827" s="222">
        <v>18</v>
      </c>
      <c r="AH827" s="146">
        <f t="shared" si="20"/>
        <v>18.200000000000003</v>
      </c>
      <c r="AI827" s="222">
        <v>30.1</v>
      </c>
      <c r="AJ827" s="223"/>
      <c r="AM827" s="119" t="s">
        <v>789</v>
      </c>
      <c r="AN827" s="119" t="s">
        <v>231</v>
      </c>
      <c r="AO827" s="119">
        <v>284</v>
      </c>
      <c r="AQ827" s="119">
        <v>599</v>
      </c>
      <c r="AR827" s="119">
        <v>609</v>
      </c>
      <c r="AS827" s="119">
        <v>2009</v>
      </c>
      <c r="AW827" s="119" t="s">
        <v>790</v>
      </c>
      <c r="BK827" s="211"/>
      <c r="BL827" s="212"/>
      <c r="BM827" s="212"/>
      <c r="BN827" s="212"/>
      <c r="BO827" s="212"/>
      <c r="BR827" s="101"/>
    </row>
    <row r="828" spans="1:70" s="119" customFormat="1" ht="12" customHeight="1">
      <c r="A828" s="215" t="s">
        <v>1051</v>
      </c>
      <c r="B828" s="216">
        <v>374.3</v>
      </c>
      <c r="D828" s="218">
        <v>375.652</v>
      </c>
      <c r="E828" s="219" t="s">
        <v>786</v>
      </c>
      <c r="F828" s="67">
        <f>IF(D828&lt;=374.5,(D828-'[2]Stages'!$C$73)*'[2]Stages'!$H$74+'[2]Stages'!$E$73,IF(D828&lt;=385.3,(D828-'[2]Stages'!$C$74)*'[2]Stages'!$H$75+'[2]Stages'!$E$74,IF(D828&lt;=391.8,(D828-'[2]Stages'!$C$75)*'[2]Stages'!$H$76+'[2]Stages'!$E$75,IF(D828&lt;=397.5,(D828-'[2]Stages'!$C$76)*'[2]Stages'!$H$77+'[2]Stages'!$E$76,IF(D828&lt;=407,(D828-'[2]Stages'!$C$77)*'[2]Stages'!$H$78+'[2]Stages'!$E$77,IF(D828&lt;=411.2,(D828-'[2]Stages'!$C$78)*'[2]Stages'!$H$79+'[2]Stages'!$E$78,IF(D828&lt;=416,(D828-'[2]Stages'!$C$79)*'[2]Stages'!$H$80+'[2]Stages'!$E$79)))))))</f>
        <v>373.3546666666667</v>
      </c>
      <c r="G828" s="119" t="s">
        <v>19</v>
      </c>
      <c r="H828" s="215" t="s">
        <v>1027</v>
      </c>
      <c r="I828" s="220" t="s">
        <v>1028</v>
      </c>
      <c r="M828" s="216"/>
      <c r="Q828" s="215" t="s">
        <v>238</v>
      </c>
      <c r="R828" s="227" t="s">
        <v>838</v>
      </c>
      <c r="W828" s="105" t="s">
        <v>477</v>
      </c>
      <c r="AA828" s="221" t="s">
        <v>788</v>
      </c>
      <c r="AB828" s="18">
        <v>22.4</v>
      </c>
      <c r="AC828" s="228">
        <v>17.6</v>
      </c>
      <c r="AD828" s="223"/>
      <c r="AE828" s="228">
        <v>17.6</v>
      </c>
      <c r="AF828" s="222">
        <v>0.2</v>
      </c>
      <c r="AG828" s="228">
        <v>17.6</v>
      </c>
      <c r="AH828" s="146">
        <f t="shared" si="20"/>
        <v>17.800000000000004</v>
      </c>
      <c r="AI828" s="222">
        <v>31.8</v>
      </c>
      <c r="AJ828" s="223"/>
      <c r="AM828" s="119" t="s">
        <v>789</v>
      </c>
      <c r="AN828" s="119" t="s">
        <v>231</v>
      </c>
      <c r="AO828" s="119">
        <v>284</v>
      </c>
      <c r="AQ828" s="119">
        <v>599</v>
      </c>
      <c r="AR828" s="119">
        <v>609</v>
      </c>
      <c r="AS828" s="119">
        <v>2009</v>
      </c>
      <c r="AW828" s="119" t="s">
        <v>790</v>
      </c>
      <c r="BK828" s="211"/>
      <c r="BL828" s="212"/>
      <c r="BM828" s="212"/>
      <c r="BN828" s="212"/>
      <c r="BO828" s="212"/>
      <c r="BR828" s="101"/>
    </row>
    <row r="829" spans="1:70" s="119" customFormat="1" ht="12" customHeight="1">
      <c r="A829" s="215" t="s">
        <v>1052</v>
      </c>
      <c r="B829" s="216">
        <v>374.317</v>
      </c>
      <c r="D829" s="218">
        <v>375.677</v>
      </c>
      <c r="E829" s="219" t="s">
        <v>786</v>
      </c>
      <c r="F829" s="67">
        <f>IF(D829&lt;=374.5,(D829-'[2]Stages'!$C$73)*'[2]Stages'!$H$74+'[2]Stages'!$E$73,IF(D829&lt;=385.3,(D829-'[2]Stages'!$C$74)*'[2]Stages'!$H$75+'[2]Stages'!$E$74,IF(D829&lt;=391.8,(D829-'[2]Stages'!$C$75)*'[2]Stages'!$H$76+'[2]Stages'!$E$75,IF(D829&lt;=397.5,(D829-'[2]Stages'!$C$76)*'[2]Stages'!$H$77+'[2]Stages'!$E$76,IF(D829&lt;=407,(D829-'[2]Stages'!$C$77)*'[2]Stages'!$H$78+'[2]Stages'!$E$77,IF(D829&lt;=411.2,(D829-'[2]Stages'!$C$78)*'[2]Stages'!$H$79+'[2]Stages'!$E$78,IF(D829&lt;=416,(D829-'[2]Stages'!$C$79)*'[2]Stages'!$H$80+'[2]Stages'!$E$79)))))))</f>
        <v>373.37885648148153</v>
      </c>
      <c r="G829" s="119" t="s">
        <v>19</v>
      </c>
      <c r="H829" s="215" t="s">
        <v>1053</v>
      </c>
      <c r="I829" s="215" t="s">
        <v>1050</v>
      </c>
      <c r="M829" s="216"/>
      <c r="Q829" s="215" t="s">
        <v>238</v>
      </c>
      <c r="R829" s="227" t="s">
        <v>838</v>
      </c>
      <c r="W829" s="105" t="s">
        <v>477</v>
      </c>
      <c r="AA829" s="221" t="s">
        <v>788</v>
      </c>
      <c r="AB829" s="18">
        <v>22.4</v>
      </c>
      <c r="AC829" s="228">
        <v>17.3</v>
      </c>
      <c r="AD829" s="223"/>
      <c r="AE829" s="228">
        <v>17.3</v>
      </c>
      <c r="AF829" s="222">
        <v>0.2</v>
      </c>
      <c r="AG829" s="228">
        <v>17.3</v>
      </c>
      <c r="AH829" s="146">
        <f t="shared" si="20"/>
        <v>17.500000000000004</v>
      </c>
      <c r="AI829" s="222">
        <v>33.1</v>
      </c>
      <c r="AJ829" s="223"/>
      <c r="AM829" s="119" t="s">
        <v>789</v>
      </c>
      <c r="AN829" s="119" t="s">
        <v>231</v>
      </c>
      <c r="AO829" s="119">
        <v>284</v>
      </c>
      <c r="AQ829" s="119">
        <v>599</v>
      </c>
      <c r="AR829" s="119">
        <v>609</v>
      </c>
      <c r="AS829" s="119">
        <v>2009</v>
      </c>
      <c r="AW829" s="119" t="s">
        <v>790</v>
      </c>
      <c r="BK829" s="211"/>
      <c r="BL829" s="212"/>
      <c r="BM829" s="212"/>
      <c r="BN829" s="212"/>
      <c r="BO829" s="212"/>
      <c r="BR829" s="101"/>
    </row>
    <row r="830" spans="1:70" s="119" customFormat="1" ht="12" customHeight="1">
      <c r="A830" s="215" t="s">
        <v>1054</v>
      </c>
      <c r="B830" s="216">
        <v>374.32</v>
      </c>
      <c r="D830" s="218">
        <v>375.68</v>
      </c>
      <c r="E830" s="219" t="s">
        <v>786</v>
      </c>
      <c r="F830" s="67">
        <f>IF(D830&lt;=374.5,(D830-'[2]Stages'!$C$73)*'[2]Stages'!$H$74+'[2]Stages'!$E$73,IF(D830&lt;=385.3,(D830-'[2]Stages'!$C$74)*'[2]Stages'!$H$75+'[2]Stages'!$E$74,IF(D830&lt;=391.8,(D830-'[2]Stages'!$C$75)*'[2]Stages'!$H$76+'[2]Stages'!$E$75,IF(D830&lt;=397.5,(D830-'[2]Stages'!$C$76)*'[2]Stages'!$H$77+'[2]Stages'!$E$76,IF(D830&lt;=407,(D830-'[2]Stages'!$C$77)*'[2]Stages'!$H$78+'[2]Stages'!$E$77,IF(D830&lt;=411.2,(D830-'[2]Stages'!$C$78)*'[2]Stages'!$H$79+'[2]Stages'!$E$78,IF(D830&lt;=416,(D830-'[2]Stages'!$C$79)*'[2]Stages'!$H$80+'[2]Stages'!$E$79)))))))</f>
        <v>373.3817592592593</v>
      </c>
      <c r="G830" s="119" t="s">
        <v>19</v>
      </c>
      <c r="H830" s="215" t="s">
        <v>1027</v>
      </c>
      <c r="I830" s="215" t="s">
        <v>1050</v>
      </c>
      <c r="M830" s="216"/>
      <c r="Q830" s="215" t="s">
        <v>238</v>
      </c>
      <c r="R830" s="215" t="s">
        <v>971</v>
      </c>
      <c r="W830" s="105" t="s">
        <v>477</v>
      </c>
      <c r="AA830" s="221" t="s">
        <v>788</v>
      </c>
      <c r="AB830" s="18">
        <v>22.4</v>
      </c>
      <c r="AC830" s="222">
        <v>17.88</v>
      </c>
      <c r="AD830" s="223"/>
      <c r="AE830" s="222">
        <v>17.88</v>
      </c>
      <c r="AF830" s="222">
        <v>0.2</v>
      </c>
      <c r="AG830" s="222">
        <v>17.88</v>
      </c>
      <c r="AH830" s="146">
        <f t="shared" si="20"/>
        <v>18.080000000000002</v>
      </c>
      <c r="AI830" s="222">
        <v>30.6</v>
      </c>
      <c r="AJ830" s="223"/>
      <c r="AM830" s="119" t="s">
        <v>789</v>
      </c>
      <c r="AN830" s="119" t="s">
        <v>231</v>
      </c>
      <c r="AO830" s="119">
        <v>284</v>
      </c>
      <c r="AQ830" s="119">
        <v>599</v>
      </c>
      <c r="AR830" s="119">
        <v>609</v>
      </c>
      <c r="AS830" s="119">
        <v>2009</v>
      </c>
      <c r="AW830" s="119" t="s">
        <v>790</v>
      </c>
      <c r="BK830" s="211"/>
      <c r="BL830" s="212"/>
      <c r="BM830" s="212"/>
      <c r="BN830" s="212"/>
      <c r="BO830" s="212"/>
      <c r="BR830" s="101"/>
    </row>
    <row r="831" spans="1:70" s="119" customFormat="1" ht="12" customHeight="1">
      <c r="A831" s="215" t="s">
        <v>1055</v>
      </c>
      <c r="B831" s="216">
        <v>374.332</v>
      </c>
      <c r="D831" s="218">
        <v>375.698</v>
      </c>
      <c r="E831" s="219" t="s">
        <v>786</v>
      </c>
      <c r="F831" s="67">
        <f>IF(D831&lt;=374.5,(D831-'[2]Stages'!$C$73)*'[2]Stages'!$H$74+'[2]Stages'!$E$73,IF(D831&lt;=385.3,(D831-'[2]Stages'!$C$74)*'[2]Stages'!$H$75+'[2]Stages'!$E$74,IF(D831&lt;=391.8,(D831-'[2]Stages'!$C$75)*'[2]Stages'!$H$76+'[2]Stages'!$E$75,IF(D831&lt;=397.5,(D831-'[2]Stages'!$C$76)*'[2]Stages'!$H$77+'[2]Stages'!$E$76,IF(D831&lt;=407,(D831-'[2]Stages'!$C$77)*'[2]Stages'!$H$78+'[2]Stages'!$E$77,IF(D831&lt;=411.2,(D831-'[2]Stages'!$C$78)*'[2]Stages'!$H$79+'[2]Stages'!$E$78,IF(D831&lt;=416,(D831-'[2]Stages'!$C$79)*'[2]Stages'!$H$80+'[2]Stages'!$E$79)))))))</f>
        <v>373.39917592592593</v>
      </c>
      <c r="G831" s="119" t="s">
        <v>19</v>
      </c>
      <c r="H831" s="215" t="s">
        <v>1027</v>
      </c>
      <c r="I831" s="215" t="s">
        <v>1050</v>
      </c>
      <c r="M831" s="216"/>
      <c r="Q831" s="215" t="s">
        <v>238</v>
      </c>
      <c r="R831" s="227" t="s">
        <v>838</v>
      </c>
      <c r="W831" s="105" t="s">
        <v>477</v>
      </c>
      <c r="AA831" s="221" t="s">
        <v>788</v>
      </c>
      <c r="AB831" s="18">
        <v>22.4</v>
      </c>
      <c r="AC831" s="228">
        <v>17.3</v>
      </c>
      <c r="AD831" s="223"/>
      <c r="AE831" s="228">
        <v>17.3</v>
      </c>
      <c r="AF831" s="222">
        <v>0.2</v>
      </c>
      <c r="AG831" s="228">
        <v>17.3</v>
      </c>
      <c r="AH831" s="146">
        <f t="shared" si="20"/>
        <v>17.500000000000004</v>
      </c>
      <c r="AI831" s="222">
        <v>33.1</v>
      </c>
      <c r="AJ831" s="223"/>
      <c r="AM831" s="119" t="s">
        <v>789</v>
      </c>
      <c r="AN831" s="119" t="s">
        <v>231</v>
      </c>
      <c r="AO831" s="119">
        <v>284</v>
      </c>
      <c r="AQ831" s="119">
        <v>599</v>
      </c>
      <c r="AR831" s="119">
        <v>609</v>
      </c>
      <c r="AS831" s="119">
        <v>2009</v>
      </c>
      <c r="AW831" s="119" t="s">
        <v>790</v>
      </c>
      <c r="BK831" s="211"/>
      <c r="BL831" s="212"/>
      <c r="BM831" s="212"/>
      <c r="BN831" s="212"/>
      <c r="BO831" s="212"/>
      <c r="BR831" s="101"/>
    </row>
    <row r="832" spans="1:70" s="119" customFormat="1" ht="12" customHeight="1">
      <c r="A832" s="215" t="s">
        <v>1056</v>
      </c>
      <c r="B832" s="216">
        <v>374.36</v>
      </c>
      <c r="D832" s="218">
        <v>375.739</v>
      </c>
      <c r="E832" s="219" t="s">
        <v>786</v>
      </c>
      <c r="F832" s="67">
        <f>IF(D832&lt;=374.5,(D832-'[2]Stages'!$C$73)*'[2]Stages'!$H$74+'[2]Stages'!$E$73,IF(D832&lt;=385.3,(D832-'[2]Stages'!$C$74)*'[2]Stages'!$H$75+'[2]Stages'!$E$74,IF(D832&lt;=391.8,(D832-'[2]Stages'!$C$75)*'[2]Stages'!$H$76+'[2]Stages'!$E$75,IF(D832&lt;=397.5,(D832-'[2]Stages'!$C$76)*'[2]Stages'!$H$77+'[2]Stages'!$E$76,IF(D832&lt;=407,(D832-'[2]Stages'!$C$77)*'[2]Stages'!$H$78+'[2]Stages'!$E$77,IF(D832&lt;=411.2,(D832-'[2]Stages'!$C$78)*'[2]Stages'!$H$79+'[2]Stages'!$E$78,IF(D832&lt;=416,(D832-'[2]Stages'!$C$79)*'[2]Stages'!$H$80+'[2]Stages'!$E$79)))))))</f>
        <v>373.4388472222222</v>
      </c>
      <c r="G832" s="119" t="s">
        <v>19</v>
      </c>
      <c r="H832" s="215" t="s">
        <v>1027</v>
      </c>
      <c r="I832" s="215" t="s">
        <v>1050</v>
      </c>
      <c r="M832" s="216"/>
      <c r="Q832" s="215" t="s">
        <v>238</v>
      </c>
      <c r="R832" s="227" t="s">
        <v>838</v>
      </c>
      <c r="W832" s="105" t="s">
        <v>477</v>
      </c>
      <c r="AA832" s="221" t="s">
        <v>788</v>
      </c>
      <c r="AB832" s="18">
        <v>22.4</v>
      </c>
      <c r="AC832" s="228">
        <v>17.7</v>
      </c>
      <c r="AD832" s="223"/>
      <c r="AE832" s="228">
        <v>17.7</v>
      </c>
      <c r="AF832" s="222">
        <v>0.2</v>
      </c>
      <c r="AG832" s="228">
        <v>17.7</v>
      </c>
      <c r="AH832" s="146">
        <f t="shared" si="20"/>
        <v>17.900000000000002</v>
      </c>
      <c r="AI832" s="222">
        <v>31.4</v>
      </c>
      <c r="AJ832" s="223"/>
      <c r="AM832" s="119" t="s">
        <v>789</v>
      </c>
      <c r="AN832" s="119" t="s">
        <v>231</v>
      </c>
      <c r="AO832" s="119">
        <v>284</v>
      </c>
      <c r="AQ832" s="119">
        <v>599</v>
      </c>
      <c r="AR832" s="119">
        <v>609</v>
      </c>
      <c r="AS832" s="119">
        <v>2009</v>
      </c>
      <c r="AW832" s="119" t="s">
        <v>790</v>
      </c>
      <c r="BK832" s="211"/>
      <c r="BL832" s="212"/>
      <c r="BM832" s="212"/>
      <c r="BN832" s="212"/>
      <c r="BO832" s="212"/>
      <c r="BR832" s="101"/>
    </row>
    <row r="833" spans="1:70" s="119" customFormat="1" ht="12" customHeight="1">
      <c r="A833" s="215" t="s">
        <v>1057</v>
      </c>
      <c r="B833" s="216">
        <v>374.36</v>
      </c>
      <c r="D833" s="218">
        <v>375.74</v>
      </c>
      <c r="E833" s="219" t="s">
        <v>786</v>
      </c>
      <c r="F833" s="67">
        <f>IF(D833&lt;=374.5,(D833-'[2]Stages'!$C$73)*'[2]Stages'!$H$74+'[2]Stages'!$E$73,IF(D833&lt;=385.3,(D833-'[2]Stages'!$C$74)*'[2]Stages'!$H$75+'[2]Stages'!$E$74,IF(D833&lt;=391.8,(D833-'[2]Stages'!$C$75)*'[2]Stages'!$H$76+'[2]Stages'!$E$75,IF(D833&lt;=397.5,(D833-'[2]Stages'!$C$76)*'[2]Stages'!$H$77+'[2]Stages'!$E$76,IF(D833&lt;=407,(D833-'[2]Stages'!$C$77)*'[2]Stages'!$H$78+'[2]Stages'!$E$77,IF(D833&lt;=411.2,(D833-'[2]Stages'!$C$78)*'[2]Stages'!$H$79+'[2]Stages'!$E$78,IF(D833&lt;=416,(D833-'[2]Stages'!$C$79)*'[2]Stages'!$H$80+'[2]Stages'!$E$79)))))))</f>
        <v>373.43981481481484</v>
      </c>
      <c r="G833" s="119" t="s">
        <v>19</v>
      </c>
      <c r="H833" s="215" t="s">
        <v>1027</v>
      </c>
      <c r="I833" s="215" t="s">
        <v>1050</v>
      </c>
      <c r="M833" s="216"/>
      <c r="Q833" s="215" t="s">
        <v>238</v>
      </c>
      <c r="R833" s="215" t="s">
        <v>796</v>
      </c>
      <c r="W833" s="105" t="s">
        <v>477</v>
      </c>
      <c r="AA833" s="221" t="s">
        <v>788</v>
      </c>
      <c r="AB833" s="18">
        <v>22.4</v>
      </c>
      <c r="AC833" s="222">
        <v>17.49</v>
      </c>
      <c r="AD833" s="223"/>
      <c r="AE833" s="222">
        <v>17.49</v>
      </c>
      <c r="AF833" s="222">
        <v>0.98</v>
      </c>
      <c r="AG833" s="222">
        <v>17.49</v>
      </c>
      <c r="AH833" s="146">
        <f t="shared" si="20"/>
        <v>17.69</v>
      </c>
      <c r="AI833" s="222">
        <v>32.3</v>
      </c>
      <c r="AJ833" s="223"/>
      <c r="AM833" s="119" t="s">
        <v>789</v>
      </c>
      <c r="AN833" s="119" t="s">
        <v>231</v>
      </c>
      <c r="AO833" s="119">
        <v>284</v>
      </c>
      <c r="AQ833" s="119">
        <v>599</v>
      </c>
      <c r="AR833" s="119">
        <v>609</v>
      </c>
      <c r="AS833" s="119">
        <v>2009</v>
      </c>
      <c r="AW833" s="119" t="s">
        <v>790</v>
      </c>
      <c r="BK833" s="211"/>
      <c r="BL833" s="212"/>
      <c r="BM833" s="212"/>
      <c r="BN833" s="212"/>
      <c r="BO833" s="212"/>
      <c r="BR833" s="101"/>
    </row>
    <row r="834" spans="1:70" s="119" customFormat="1" ht="12" customHeight="1">
      <c r="A834" s="215" t="s">
        <v>1058</v>
      </c>
      <c r="B834" s="216">
        <v>374.377</v>
      </c>
      <c r="D834" s="218">
        <v>375.763</v>
      </c>
      <c r="E834" s="219" t="s">
        <v>786</v>
      </c>
      <c r="F834" s="67">
        <f>IF(D834&lt;=374.5,(D834-'[2]Stages'!$C$73)*'[2]Stages'!$H$74+'[2]Stages'!$E$73,IF(D834&lt;=385.3,(D834-'[2]Stages'!$C$74)*'[2]Stages'!$H$75+'[2]Stages'!$E$74,IF(D834&lt;=391.8,(D834-'[2]Stages'!$C$75)*'[2]Stages'!$H$76+'[2]Stages'!$E$75,IF(D834&lt;=397.5,(D834-'[2]Stages'!$C$76)*'[2]Stages'!$H$77+'[2]Stages'!$E$76,IF(D834&lt;=407,(D834-'[2]Stages'!$C$77)*'[2]Stages'!$H$78+'[2]Stages'!$E$77,IF(D834&lt;=411.2,(D834-'[2]Stages'!$C$78)*'[2]Stages'!$H$79+'[2]Stages'!$E$78,IF(D834&lt;=416,(D834-'[2]Stages'!$C$79)*'[2]Stages'!$H$80+'[2]Stages'!$E$79)))))))</f>
        <v>373.4620694444444</v>
      </c>
      <c r="G834" s="119" t="s">
        <v>19</v>
      </c>
      <c r="H834" s="215" t="s">
        <v>1027</v>
      </c>
      <c r="I834" s="215" t="s">
        <v>1050</v>
      </c>
      <c r="M834" s="216"/>
      <c r="Q834" s="215" t="s">
        <v>238</v>
      </c>
      <c r="R834" s="227" t="s">
        <v>838</v>
      </c>
      <c r="W834" s="105" t="s">
        <v>477</v>
      </c>
      <c r="AA834" s="221" t="s">
        <v>788</v>
      </c>
      <c r="AB834" s="18">
        <v>22.4</v>
      </c>
      <c r="AC834" s="228">
        <v>18.1</v>
      </c>
      <c r="AD834" s="223"/>
      <c r="AE834" s="228">
        <v>18.1</v>
      </c>
      <c r="AF834" s="222">
        <v>0.2</v>
      </c>
      <c r="AG834" s="228">
        <v>18.1</v>
      </c>
      <c r="AH834" s="146">
        <f t="shared" si="20"/>
        <v>18.300000000000004</v>
      </c>
      <c r="AI834" s="222">
        <v>29.6</v>
      </c>
      <c r="AJ834" s="223"/>
      <c r="AM834" s="119" t="s">
        <v>789</v>
      </c>
      <c r="AN834" s="119" t="s">
        <v>231</v>
      </c>
      <c r="AO834" s="119">
        <v>284</v>
      </c>
      <c r="AQ834" s="119">
        <v>599</v>
      </c>
      <c r="AR834" s="119">
        <v>609</v>
      </c>
      <c r="AS834" s="119">
        <v>2009</v>
      </c>
      <c r="AW834" s="119" t="s">
        <v>790</v>
      </c>
      <c r="BK834" s="211"/>
      <c r="BL834" s="212"/>
      <c r="BM834" s="212"/>
      <c r="BN834" s="212"/>
      <c r="BO834" s="212"/>
      <c r="BR834" s="101"/>
    </row>
    <row r="835" spans="1:70" s="119" customFormat="1" ht="12" customHeight="1">
      <c r="A835" s="215" t="s">
        <v>1059</v>
      </c>
      <c r="B835" s="216">
        <v>374.48</v>
      </c>
      <c r="D835" s="218">
        <v>375.92</v>
      </c>
      <c r="E835" s="219" t="s">
        <v>786</v>
      </c>
      <c r="F835" s="67">
        <f>IF(D835&lt;=374.5,(D835-'[2]Stages'!$C$73)*'[2]Stages'!$H$74+'[2]Stages'!$E$73,IF(D835&lt;=385.3,(D835-'[2]Stages'!$C$74)*'[2]Stages'!$H$75+'[2]Stages'!$E$74,IF(D835&lt;=391.8,(D835-'[2]Stages'!$C$75)*'[2]Stages'!$H$76+'[2]Stages'!$E$75,IF(D835&lt;=397.5,(D835-'[2]Stages'!$C$76)*'[2]Stages'!$H$77+'[2]Stages'!$E$76,IF(D835&lt;=407,(D835-'[2]Stages'!$C$77)*'[2]Stages'!$H$78+'[2]Stages'!$E$77,IF(D835&lt;=411.2,(D835-'[2]Stages'!$C$78)*'[2]Stages'!$H$79+'[2]Stages'!$E$78,IF(D835&lt;=416,(D835-'[2]Stages'!$C$79)*'[2]Stages'!$H$80+'[2]Stages'!$E$79)))))))</f>
        <v>373.6139814814815</v>
      </c>
      <c r="G835" s="119" t="s">
        <v>19</v>
      </c>
      <c r="H835" s="215" t="s">
        <v>1027</v>
      </c>
      <c r="I835" s="215" t="s">
        <v>1050</v>
      </c>
      <c r="M835" s="216"/>
      <c r="Q835" s="215" t="s">
        <v>238</v>
      </c>
      <c r="R835" s="215" t="s">
        <v>971</v>
      </c>
      <c r="W835" s="105" t="s">
        <v>477</v>
      </c>
      <c r="AA835" s="221" t="s">
        <v>788</v>
      </c>
      <c r="AB835" s="18">
        <v>22.4</v>
      </c>
      <c r="AC835" s="222">
        <v>19.04</v>
      </c>
      <c r="AD835" s="223"/>
      <c r="AE835" s="222">
        <v>19.04</v>
      </c>
      <c r="AF835" s="222">
        <v>0.2</v>
      </c>
      <c r="AG835" s="222">
        <v>19.04</v>
      </c>
      <c r="AH835" s="146">
        <f t="shared" si="20"/>
        <v>19.240000000000002</v>
      </c>
      <c r="AI835" s="222">
        <v>25.5</v>
      </c>
      <c r="AJ835" s="223"/>
      <c r="AM835" s="119" t="s">
        <v>789</v>
      </c>
      <c r="AN835" s="119" t="s">
        <v>231</v>
      </c>
      <c r="AO835" s="119">
        <v>284</v>
      </c>
      <c r="AQ835" s="119">
        <v>599</v>
      </c>
      <c r="AR835" s="119">
        <v>609</v>
      </c>
      <c r="AS835" s="119">
        <v>2009</v>
      </c>
      <c r="AW835" s="119" t="s">
        <v>790</v>
      </c>
      <c r="BK835" s="211"/>
      <c r="BL835" s="212"/>
      <c r="BM835" s="212"/>
      <c r="BN835" s="212"/>
      <c r="BO835" s="212"/>
      <c r="BR835" s="101"/>
    </row>
    <row r="836" spans="1:70" s="119" customFormat="1" ht="12" customHeight="1">
      <c r="A836" s="215" t="s">
        <v>1060</v>
      </c>
      <c r="B836" s="217">
        <v>374.49</v>
      </c>
      <c r="D836" s="224">
        <v>375.93</v>
      </c>
      <c r="E836" s="219" t="s">
        <v>786</v>
      </c>
      <c r="F836" s="67">
        <f>IF(D836&lt;=374.5,(D836-'[2]Stages'!$C$73)*'[2]Stages'!$H$74+'[2]Stages'!$E$73,IF(D836&lt;=385.3,(D836-'[2]Stages'!$C$74)*'[2]Stages'!$H$75+'[2]Stages'!$E$74,IF(D836&lt;=391.8,(D836-'[2]Stages'!$C$75)*'[2]Stages'!$H$76+'[2]Stages'!$E$75,IF(D836&lt;=397.5,(D836-'[2]Stages'!$C$76)*'[2]Stages'!$H$77+'[2]Stages'!$E$76,IF(D836&lt;=407,(D836-'[2]Stages'!$C$77)*'[2]Stages'!$H$78+'[2]Stages'!$E$77,IF(D836&lt;=411.2,(D836-'[2]Stages'!$C$78)*'[2]Stages'!$H$79+'[2]Stages'!$E$78,IF(D836&lt;=416,(D836-'[2]Stages'!$C$79)*'[2]Stages'!$H$80+'[2]Stages'!$E$79)))))))</f>
        <v>373.6236574074074</v>
      </c>
      <c r="G836" s="119" t="s">
        <v>19</v>
      </c>
      <c r="H836" s="215" t="s">
        <v>1027</v>
      </c>
      <c r="I836" s="215" t="s">
        <v>1030</v>
      </c>
      <c r="M836" s="217"/>
      <c r="Q836" s="215" t="s">
        <v>207</v>
      </c>
      <c r="R836" s="215" t="s">
        <v>774</v>
      </c>
      <c r="W836" s="105" t="s">
        <v>477</v>
      </c>
      <c r="AA836" s="221" t="s">
        <v>788</v>
      </c>
      <c r="AB836" s="18">
        <v>22.4</v>
      </c>
      <c r="AC836" s="225">
        <v>18.49</v>
      </c>
      <c r="AD836" s="223"/>
      <c r="AE836" s="225">
        <v>18.49</v>
      </c>
      <c r="AF836" s="225">
        <v>0.28</v>
      </c>
      <c r="AG836" s="225">
        <v>18.49</v>
      </c>
      <c r="AH836" s="146">
        <f t="shared" si="20"/>
        <v>18.69</v>
      </c>
      <c r="AI836" s="225">
        <v>27.9</v>
      </c>
      <c r="AJ836" s="223"/>
      <c r="AM836" s="119" t="s">
        <v>789</v>
      </c>
      <c r="AN836" s="119" t="s">
        <v>231</v>
      </c>
      <c r="AO836" s="119">
        <v>284</v>
      </c>
      <c r="AQ836" s="119">
        <v>599</v>
      </c>
      <c r="AR836" s="119">
        <v>609</v>
      </c>
      <c r="AS836" s="119">
        <v>2009</v>
      </c>
      <c r="AW836" s="119" t="s">
        <v>790</v>
      </c>
      <c r="BK836" s="211"/>
      <c r="BL836" s="212"/>
      <c r="BM836" s="212"/>
      <c r="BN836" s="212"/>
      <c r="BO836" s="212"/>
      <c r="BR836" s="101"/>
    </row>
    <row r="837" spans="1:70" s="119" customFormat="1" ht="12" customHeight="1">
      <c r="A837" s="215" t="s">
        <v>1061</v>
      </c>
      <c r="B837" s="216">
        <v>374.515</v>
      </c>
      <c r="D837" s="218">
        <v>375.961</v>
      </c>
      <c r="E837" s="219" t="s">
        <v>786</v>
      </c>
      <c r="F837" s="67">
        <f>IF(D837&lt;=374.5,(D837-'[2]Stages'!$C$73)*'[2]Stages'!$H$74+'[2]Stages'!$E$73,IF(D837&lt;=385.3,(D837-'[2]Stages'!$C$74)*'[2]Stages'!$H$75+'[2]Stages'!$E$74,IF(D837&lt;=391.8,(D837-'[2]Stages'!$C$75)*'[2]Stages'!$H$76+'[2]Stages'!$E$75,IF(D837&lt;=397.5,(D837-'[2]Stages'!$C$76)*'[2]Stages'!$H$77+'[2]Stages'!$E$76,IF(D837&lt;=407,(D837-'[2]Stages'!$C$77)*'[2]Stages'!$H$78+'[2]Stages'!$E$77,IF(D837&lt;=411.2,(D837-'[2]Stages'!$C$78)*'[2]Stages'!$H$79+'[2]Stages'!$E$78,IF(D837&lt;=416,(D837-'[2]Stages'!$C$79)*'[2]Stages'!$H$80+'[2]Stages'!$E$79)))))))</f>
        <v>373.6536527777778</v>
      </c>
      <c r="G837" s="119" t="s">
        <v>19</v>
      </c>
      <c r="H837" s="215" t="s">
        <v>1027</v>
      </c>
      <c r="I837" s="215" t="s">
        <v>1050</v>
      </c>
      <c r="M837" s="216"/>
      <c r="Q837" s="215" t="s">
        <v>238</v>
      </c>
      <c r="R837" s="227" t="s">
        <v>838</v>
      </c>
      <c r="W837" s="105" t="s">
        <v>477</v>
      </c>
      <c r="AA837" s="226">
        <v>9</v>
      </c>
      <c r="AB837" s="18">
        <v>22.4</v>
      </c>
      <c r="AC837" s="222">
        <v>17.83</v>
      </c>
      <c r="AD837" s="223"/>
      <c r="AE837" s="222">
        <v>17.83</v>
      </c>
      <c r="AF837" s="222">
        <v>0.47</v>
      </c>
      <c r="AG837" s="222">
        <v>17.83</v>
      </c>
      <c r="AH837" s="146">
        <f t="shared" si="20"/>
        <v>18.03</v>
      </c>
      <c r="AI837" s="222">
        <v>30.8</v>
      </c>
      <c r="AJ837" s="223"/>
      <c r="AM837" s="119" t="s">
        <v>789</v>
      </c>
      <c r="AN837" s="119" t="s">
        <v>231</v>
      </c>
      <c r="AO837" s="119">
        <v>284</v>
      </c>
      <c r="AQ837" s="119">
        <v>599</v>
      </c>
      <c r="AR837" s="119">
        <v>609</v>
      </c>
      <c r="AS837" s="119">
        <v>2009</v>
      </c>
      <c r="AW837" s="119" t="s">
        <v>790</v>
      </c>
      <c r="BK837" s="211"/>
      <c r="BL837" s="212"/>
      <c r="BM837" s="212"/>
      <c r="BN837" s="212"/>
      <c r="BO837" s="212"/>
      <c r="BR837" s="101"/>
    </row>
    <row r="838" spans="1:70" s="119" customFormat="1" ht="12" customHeight="1">
      <c r="A838" s="215" t="s">
        <v>1062</v>
      </c>
      <c r="B838" s="216">
        <v>374.516</v>
      </c>
      <c r="D838" s="218">
        <v>375.962</v>
      </c>
      <c r="E838" s="219" t="s">
        <v>786</v>
      </c>
      <c r="F838" s="67">
        <f>IF(D838&lt;=374.5,(D838-'[2]Stages'!$C$73)*'[2]Stages'!$H$74+'[2]Stages'!$E$73,IF(D838&lt;=385.3,(D838-'[2]Stages'!$C$74)*'[2]Stages'!$H$75+'[2]Stages'!$E$74,IF(D838&lt;=391.8,(D838-'[2]Stages'!$C$75)*'[2]Stages'!$H$76+'[2]Stages'!$E$75,IF(D838&lt;=397.5,(D838-'[2]Stages'!$C$76)*'[2]Stages'!$H$77+'[2]Stages'!$E$76,IF(D838&lt;=407,(D838-'[2]Stages'!$C$77)*'[2]Stages'!$H$78+'[2]Stages'!$E$77,IF(D838&lt;=411.2,(D838-'[2]Stages'!$C$78)*'[2]Stages'!$H$79+'[2]Stages'!$E$78,IF(D838&lt;=416,(D838-'[2]Stages'!$C$79)*'[2]Stages'!$H$80+'[2]Stages'!$E$79)))))))</f>
        <v>373.65462037037037</v>
      </c>
      <c r="G838" s="119" t="s">
        <v>19</v>
      </c>
      <c r="H838" s="215" t="s">
        <v>1027</v>
      </c>
      <c r="I838" s="215" t="s">
        <v>1050</v>
      </c>
      <c r="M838" s="216"/>
      <c r="Q838" s="215" t="s">
        <v>238</v>
      </c>
      <c r="R838" s="227" t="s">
        <v>838</v>
      </c>
      <c r="W838" s="105" t="s">
        <v>477</v>
      </c>
      <c r="AA838" s="221" t="s">
        <v>788</v>
      </c>
      <c r="AB838" s="18">
        <v>22.4</v>
      </c>
      <c r="AC838" s="228">
        <v>16.7</v>
      </c>
      <c r="AD838" s="223"/>
      <c r="AE838" s="228">
        <v>16.7</v>
      </c>
      <c r="AF838" s="222">
        <v>0.2</v>
      </c>
      <c r="AG838" s="228">
        <v>16.7</v>
      </c>
      <c r="AH838" s="146">
        <f t="shared" si="20"/>
        <v>16.900000000000002</v>
      </c>
      <c r="AI838" s="222">
        <v>35.8</v>
      </c>
      <c r="AJ838" s="223"/>
      <c r="AM838" s="119" t="s">
        <v>789</v>
      </c>
      <c r="AN838" s="119" t="s">
        <v>231</v>
      </c>
      <c r="AO838" s="119">
        <v>284</v>
      </c>
      <c r="AQ838" s="119">
        <v>599</v>
      </c>
      <c r="AR838" s="119">
        <v>609</v>
      </c>
      <c r="AS838" s="119">
        <v>2009</v>
      </c>
      <c r="AW838" s="119" t="s">
        <v>790</v>
      </c>
      <c r="BK838" s="211"/>
      <c r="BL838" s="212"/>
      <c r="BM838" s="212"/>
      <c r="BN838" s="212"/>
      <c r="BO838" s="212"/>
      <c r="BR838" s="101"/>
    </row>
    <row r="839" spans="1:70" s="119" customFormat="1" ht="12" customHeight="1">
      <c r="A839" s="215" t="s">
        <v>1063</v>
      </c>
      <c r="B839" s="216">
        <v>374.54</v>
      </c>
      <c r="D839" s="218">
        <v>375.99</v>
      </c>
      <c r="E839" s="219" t="s">
        <v>786</v>
      </c>
      <c r="F839" s="67">
        <f>IF(D839&lt;=374.5,(D839-'[2]Stages'!$C$73)*'[2]Stages'!$H$74+'[2]Stages'!$E$73,IF(D839&lt;=385.3,(D839-'[2]Stages'!$C$74)*'[2]Stages'!$H$75+'[2]Stages'!$E$74,IF(D839&lt;=391.8,(D839-'[2]Stages'!$C$75)*'[2]Stages'!$H$76+'[2]Stages'!$E$75,IF(D839&lt;=397.5,(D839-'[2]Stages'!$C$76)*'[2]Stages'!$H$77+'[2]Stages'!$E$76,IF(D839&lt;=407,(D839-'[2]Stages'!$C$77)*'[2]Stages'!$H$78+'[2]Stages'!$E$77,IF(D839&lt;=411.2,(D839-'[2]Stages'!$C$78)*'[2]Stages'!$H$79+'[2]Stages'!$E$78,IF(D839&lt;=416,(D839-'[2]Stages'!$C$79)*'[2]Stages'!$H$80+'[2]Stages'!$E$79)))))))</f>
        <v>373.681712962963</v>
      </c>
      <c r="G839" s="119" t="s">
        <v>19</v>
      </c>
      <c r="H839" s="215" t="s">
        <v>1027</v>
      </c>
      <c r="I839" s="215" t="s">
        <v>1050</v>
      </c>
      <c r="M839" s="216"/>
      <c r="Q839" s="215" t="s">
        <v>238</v>
      </c>
      <c r="R839" s="215" t="s">
        <v>971</v>
      </c>
      <c r="W839" s="105" t="s">
        <v>477</v>
      </c>
      <c r="AA839" s="221" t="s">
        <v>788</v>
      </c>
      <c r="AB839" s="18">
        <v>22.4</v>
      </c>
      <c r="AC839" s="222">
        <v>17.53</v>
      </c>
      <c r="AD839" s="223"/>
      <c r="AE839" s="222">
        <v>17.53</v>
      </c>
      <c r="AF839" s="222">
        <v>0.2</v>
      </c>
      <c r="AG839" s="222">
        <v>17.53</v>
      </c>
      <c r="AH839" s="146">
        <f t="shared" si="20"/>
        <v>17.730000000000004</v>
      </c>
      <c r="AI839" s="222">
        <v>32.1</v>
      </c>
      <c r="AJ839" s="223"/>
      <c r="AM839" s="119" t="s">
        <v>789</v>
      </c>
      <c r="AN839" s="119" t="s">
        <v>231</v>
      </c>
      <c r="AO839" s="119">
        <v>284</v>
      </c>
      <c r="AQ839" s="119">
        <v>599</v>
      </c>
      <c r="AR839" s="119">
        <v>609</v>
      </c>
      <c r="AS839" s="119">
        <v>2009</v>
      </c>
      <c r="AW839" s="119" t="s">
        <v>790</v>
      </c>
      <c r="BK839" s="211"/>
      <c r="BL839" s="212"/>
      <c r="BM839" s="212"/>
      <c r="BN839" s="212"/>
      <c r="BO839" s="212"/>
      <c r="BR839" s="101"/>
    </row>
    <row r="840" spans="1:70" s="119" customFormat="1" ht="12" customHeight="1">
      <c r="A840" s="215" t="s">
        <v>1064</v>
      </c>
      <c r="B840" s="216">
        <v>374.61</v>
      </c>
      <c r="D840" s="218">
        <v>376.09</v>
      </c>
      <c r="E840" s="219" t="s">
        <v>786</v>
      </c>
      <c r="F840" s="67">
        <f>IF(D840&lt;=374.5,(D840-'[2]Stages'!$C$73)*'[2]Stages'!$H$74+'[2]Stages'!$E$73,IF(D840&lt;=385.3,(D840-'[2]Stages'!$C$74)*'[2]Stages'!$H$75+'[2]Stages'!$E$74,IF(D840&lt;=391.8,(D840-'[2]Stages'!$C$75)*'[2]Stages'!$H$76+'[2]Stages'!$E$75,IF(D840&lt;=397.5,(D840-'[2]Stages'!$C$76)*'[2]Stages'!$H$77+'[2]Stages'!$E$76,IF(D840&lt;=407,(D840-'[2]Stages'!$C$77)*'[2]Stages'!$H$78+'[2]Stages'!$E$77,IF(D840&lt;=411.2,(D840-'[2]Stages'!$C$78)*'[2]Stages'!$H$79+'[2]Stages'!$E$78,IF(D840&lt;=416,(D840-'[2]Stages'!$C$79)*'[2]Stages'!$H$80+'[2]Stages'!$E$79)))))))</f>
        <v>373.7784722222222</v>
      </c>
      <c r="G840" s="119" t="s">
        <v>19</v>
      </c>
      <c r="H840" s="215" t="s">
        <v>1027</v>
      </c>
      <c r="I840" s="215" t="s">
        <v>1050</v>
      </c>
      <c r="M840" s="216"/>
      <c r="Q840" s="215" t="s">
        <v>238</v>
      </c>
      <c r="R840" s="215" t="s">
        <v>971</v>
      </c>
      <c r="W840" s="105" t="s">
        <v>477</v>
      </c>
      <c r="AA840" s="221" t="s">
        <v>788</v>
      </c>
      <c r="AB840" s="18">
        <v>22.4</v>
      </c>
      <c r="AC840" s="222">
        <v>18.2</v>
      </c>
      <c r="AD840" s="223"/>
      <c r="AE840" s="222">
        <v>18.2</v>
      </c>
      <c r="AF840" s="222">
        <v>0.2</v>
      </c>
      <c r="AG840" s="222">
        <v>18.2</v>
      </c>
      <c r="AH840" s="146">
        <f t="shared" si="20"/>
        <v>18.400000000000002</v>
      </c>
      <c r="AI840" s="222">
        <v>29.2</v>
      </c>
      <c r="AJ840" s="223"/>
      <c r="AM840" s="119" t="s">
        <v>789</v>
      </c>
      <c r="AN840" s="119" t="s">
        <v>231</v>
      </c>
      <c r="AO840" s="119">
        <v>284</v>
      </c>
      <c r="AQ840" s="119">
        <v>599</v>
      </c>
      <c r="AR840" s="119">
        <v>609</v>
      </c>
      <c r="AS840" s="119">
        <v>2009</v>
      </c>
      <c r="AW840" s="119" t="s">
        <v>790</v>
      </c>
      <c r="BK840" s="211"/>
      <c r="BL840" s="212"/>
      <c r="BM840" s="212"/>
      <c r="BN840" s="212"/>
      <c r="BO840" s="212"/>
      <c r="BR840" s="101"/>
    </row>
    <row r="841" spans="1:70" s="119" customFormat="1" ht="12" customHeight="1">
      <c r="A841" s="215" t="s">
        <v>1065</v>
      </c>
      <c r="B841" s="216">
        <v>374.65</v>
      </c>
      <c r="D841" s="218">
        <v>376.15</v>
      </c>
      <c r="E841" s="219" t="s">
        <v>786</v>
      </c>
      <c r="F841" s="67">
        <f>IF(D841&lt;=374.5,(D841-'[2]Stages'!$C$73)*'[2]Stages'!$H$74+'[2]Stages'!$E$73,IF(D841&lt;=385.3,(D841-'[2]Stages'!$C$74)*'[2]Stages'!$H$75+'[2]Stages'!$E$74,IF(D841&lt;=391.8,(D841-'[2]Stages'!$C$75)*'[2]Stages'!$H$76+'[2]Stages'!$E$75,IF(D841&lt;=397.5,(D841-'[2]Stages'!$C$76)*'[2]Stages'!$H$77+'[2]Stages'!$E$76,IF(D841&lt;=407,(D841-'[2]Stages'!$C$77)*'[2]Stages'!$H$78+'[2]Stages'!$E$77,IF(D841&lt;=411.2,(D841-'[2]Stages'!$C$78)*'[2]Stages'!$H$79+'[2]Stages'!$E$78,IF(D841&lt;=416,(D841-'[2]Stages'!$C$79)*'[2]Stages'!$H$80+'[2]Stages'!$E$79)))))))</f>
        <v>373.83652777777775</v>
      </c>
      <c r="G841" s="119" t="s">
        <v>19</v>
      </c>
      <c r="H841" s="215" t="s">
        <v>1027</v>
      </c>
      <c r="I841" s="215" t="s">
        <v>1050</v>
      </c>
      <c r="M841" s="216"/>
      <c r="Q841" s="215" t="s">
        <v>238</v>
      </c>
      <c r="R841" s="215" t="s">
        <v>971</v>
      </c>
      <c r="W841" s="105" t="s">
        <v>477</v>
      </c>
      <c r="AA841" s="221" t="s">
        <v>788</v>
      </c>
      <c r="AB841" s="18">
        <v>22.4</v>
      </c>
      <c r="AC841" s="222">
        <v>18.15</v>
      </c>
      <c r="AD841" s="223"/>
      <c r="AE841" s="222">
        <v>18.15</v>
      </c>
      <c r="AF841" s="222">
        <v>0.2</v>
      </c>
      <c r="AG841" s="222">
        <v>18.15</v>
      </c>
      <c r="AH841" s="146">
        <f t="shared" si="20"/>
        <v>18.35</v>
      </c>
      <c r="AI841" s="222">
        <v>29.4</v>
      </c>
      <c r="AJ841" s="223"/>
      <c r="AM841" s="119" t="s">
        <v>789</v>
      </c>
      <c r="AN841" s="119" t="s">
        <v>231</v>
      </c>
      <c r="AO841" s="119">
        <v>284</v>
      </c>
      <c r="AQ841" s="119">
        <v>599</v>
      </c>
      <c r="AR841" s="119">
        <v>609</v>
      </c>
      <c r="AS841" s="119">
        <v>2009</v>
      </c>
      <c r="AW841" s="119" t="s">
        <v>790</v>
      </c>
      <c r="BK841" s="211"/>
      <c r="BL841" s="212"/>
      <c r="BM841" s="212"/>
      <c r="BN841" s="212"/>
      <c r="BO841" s="212"/>
      <c r="BR841" s="101"/>
    </row>
    <row r="842" spans="1:70" s="119" customFormat="1" ht="12" customHeight="1">
      <c r="A842" s="215" t="s">
        <v>1066</v>
      </c>
      <c r="B842" s="216">
        <v>374.671</v>
      </c>
      <c r="D842" s="218">
        <v>376.186</v>
      </c>
      <c r="E842" s="219" t="s">
        <v>786</v>
      </c>
      <c r="F842" s="67">
        <f>IF(D842&lt;=374.5,(D842-'[2]Stages'!$C$73)*'[2]Stages'!$H$74+'[2]Stages'!$E$73,IF(D842&lt;=385.3,(D842-'[2]Stages'!$C$74)*'[2]Stages'!$H$75+'[2]Stages'!$E$74,IF(D842&lt;=391.8,(D842-'[2]Stages'!$C$75)*'[2]Stages'!$H$76+'[2]Stages'!$E$75,IF(D842&lt;=397.5,(D842-'[2]Stages'!$C$76)*'[2]Stages'!$H$77+'[2]Stages'!$E$76,IF(D842&lt;=407,(D842-'[2]Stages'!$C$77)*'[2]Stages'!$H$78+'[2]Stages'!$E$77,IF(D842&lt;=411.2,(D842-'[2]Stages'!$C$78)*'[2]Stages'!$H$79+'[2]Stages'!$E$78,IF(D842&lt;=416,(D842-'[2]Stages'!$C$79)*'[2]Stages'!$H$80+'[2]Stages'!$E$79)))))))</f>
        <v>373.87136111111107</v>
      </c>
      <c r="G842" s="119" t="s">
        <v>19</v>
      </c>
      <c r="H842" s="215" t="s">
        <v>1027</v>
      </c>
      <c r="I842" s="215" t="s">
        <v>1050</v>
      </c>
      <c r="M842" s="216"/>
      <c r="Q842" s="215" t="s">
        <v>238</v>
      </c>
      <c r="R842" s="227" t="s">
        <v>838</v>
      </c>
      <c r="W842" s="105" t="s">
        <v>477</v>
      </c>
      <c r="AA842" s="226">
        <v>9</v>
      </c>
      <c r="AB842" s="18">
        <v>22.4</v>
      </c>
      <c r="AC842" s="222">
        <v>18.43</v>
      </c>
      <c r="AD842" s="223"/>
      <c r="AE842" s="222">
        <v>18.43</v>
      </c>
      <c r="AF842" s="222">
        <v>0.52</v>
      </c>
      <c r="AG842" s="222">
        <v>18.43</v>
      </c>
      <c r="AH842" s="146">
        <f t="shared" si="20"/>
        <v>18.630000000000003</v>
      </c>
      <c r="AI842" s="222">
        <v>28.2</v>
      </c>
      <c r="AJ842" s="223"/>
      <c r="AM842" s="119" t="s">
        <v>789</v>
      </c>
      <c r="AN842" s="119" t="s">
        <v>231</v>
      </c>
      <c r="AO842" s="119">
        <v>284</v>
      </c>
      <c r="AQ842" s="119">
        <v>599</v>
      </c>
      <c r="AR842" s="119">
        <v>609</v>
      </c>
      <c r="AS842" s="119">
        <v>2009</v>
      </c>
      <c r="AW842" s="119" t="s">
        <v>790</v>
      </c>
      <c r="BK842" s="211"/>
      <c r="BL842" s="212"/>
      <c r="BM842" s="212"/>
      <c r="BN842" s="212"/>
      <c r="BO842" s="212"/>
      <c r="BR842" s="101"/>
    </row>
    <row r="843" spans="1:70" s="119" customFormat="1" ht="12" customHeight="1">
      <c r="A843" s="215" t="s">
        <v>1067</v>
      </c>
      <c r="B843" s="216">
        <v>374.672</v>
      </c>
      <c r="D843" s="218">
        <v>376.187</v>
      </c>
      <c r="E843" s="219" t="s">
        <v>786</v>
      </c>
      <c r="F843" s="67">
        <f>IF(D843&lt;=374.5,(D843-'[2]Stages'!$C$73)*'[2]Stages'!$H$74+'[2]Stages'!$E$73,IF(D843&lt;=385.3,(D843-'[2]Stages'!$C$74)*'[2]Stages'!$H$75+'[2]Stages'!$E$74,IF(D843&lt;=391.8,(D843-'[2]Stages'!$C$75)*'[2]Stages'!$H$76+'[2]Stages'!$E$75,IF(D843&lt;=397.5,(D843-'[2]Stages'!$C$76)*'[2]Stages'!$H$77+'[2]Stages'!$E$76,IF(D843&lt;=407,(D843-'[2]Stages'!$C$77)*'[2]Stages'!$H$78+'[2]Stages'!$E$77,IF(D843&lt;=411.2,(D843-'[2]Stages'!$C$78)*'[2]Stages'!$H$79+'[2]Stages'!$E$78,IF(D843&lt;=416,(D843-'[2]Stages'!$C$79)*'[2]Stages'!$H$80+'[2]Stages'!$E$79)))))))</f>
        <v>373.8723287037037</v>
      </c>
      <c r="G843" s="119" t="s">
        <v>19</v>
      </c>
      <c r="H843" s="215" t="s">
        <v>1027</v>
      </c>
      <c r="I843" s="215" t="s">
        <v>1050</v>
      </c>
      <c r="M843" s="216"/>
      <c r="Q843" s="215" t="s">
        <v>238</v>
      </c>
      <c r="R843" s="227" t="s">
        <v>838</v>
      </c>
      <c r="W843" s="105" t="s">
        <v>477</v>
      </c>
      <c r="AA843" s="226">
        <v>9</v>
      </c>
      <c r="AB843" s="18">
        <v>22.4</v>
      </c>
      <c r="AC843" s="228">
        <v>18.27</v>
      </c>
      <c r="AD843" s="223"/>
      <c r="AE843" s="228">
        <v>18.27</v>
      </c>
      <c r="AF843" s="222">
        <v>0.93</v>
      </c>
      <c r="AG843" s="228">
        <v>18.27</v>
      </c>
      <c r="AH843" s="146">
        <f t="shared" si="20"/>
        <v>18.470000000000002</v>
      </c>
      <c r="AI843" s="222">
        <v>28.9</v>
      </c>
      <c r="AJ843" s="223"/>
      <c r="AM843" s="119" t="s">
        <v>789</v>
      </c>
      <c r="AN843" s="119" t="s">
        <v>231</v>
      </c>
      <c r="AO843" s="119">
        <v>284</v>
      </c>
      <c r="AQ843" s="119">
        <v>599</v>
      </c>
      <c r="AR843" s="119">
        <v>609</v>
      </c>
      <c r="AS843" s="119">
        <v>2009</v>
      </c>
      <c r="AW843" s="119" t="s">
        <v>790</v>
      </c>
      <c r="BK843" s="211"/>
      <c r="BL843" s="212"/>
      <c r="BM843" s="212"/>
      <c r="BN843" s="212"/>
      <c r="BO843" s="212"/>
      <c r="BR843" s="101"/>
    </row>
    <row r="844" spans="1:70" s="119" customFormat="1" ht="12" customHeight="1">
      <c r="A844" s="215" t="s">
        <v>1068</v>
      </c>
      <c r="B844" s="216">
        <v>374.68</v>
      </c>
      <c r="D844" s="218">
        <v>376.19</v>
      </c>
      <c r="E844" s="219" t="s">
        <v>786</v>
      </c>
      <c r="F844" s="67">
        <f>IF(D844&lt;=374.5,(D844-'[2]Stages'!$C$73)*'[2]Stages'!$H$74+'[2]Stages'!$E$73,IF(D844&lt;=385.3,(D844-'[2]Stages'!$C$74)*'[2]Stages'!$H$75+'[2]Stages'!$E$74,IF(D844&lt;=391.8,(D844-'[2]Stages'!$C$75)*'[2]Stages'!$H$76+'[2]Stages'!$E$75,IF(D844&lt;=397.5,(D844-'[2]Stages'!$C$76)*'[2]Stages'!$H$77+'[2]Stages'!$E$76,IF(D844&lt;=407,(D844-'[2]Stages'!$C$77)*'[2]Stages'!$H$78+'[2]Stages'!$E$77,IF(D844&lt;=411.2,(D844-'[2]Stages'!$C$78)*'[2]Stages'!$H$79+'[2]Stages'!$E$78,IF(D844&lt;=416,(D844-'[2]Stages'!$C$79)*'[2]Stages'!$H$80+'[2]Stages'!$E$79)))))))</f>
        <v>373.8752314814815</v>
      </c>
      <c r="G844" s="119" t="s">
        <v>19</v>
      </c>
      <c r="H844" s="215" t="s">
        <v>1027</v>
      </c>
      <c r="I844" s="215" t="s">
        <v>1050</v>
      </c>
      <c r="M844" s="216"/>
      <c r="Q844" s="215" t="s">
        <v>238</v>
      </c>
      <c r="R844" s="215" t="s">
        <v>971</v>
      </c>
      <c r="W844" s="105" t="s">
        <v>477</v>
      </c>
      <c r="AA844" s="221" t="s">
        <v>788</v>
      </c>
      <c r="AB844" s="18">
        <v>22.4</v>
      </c>
      <c r="AC844" s="222">
        <v>18.42</v>
      </c>
      <c r="AD844" s="223"/>
      <c r="AE844" s="222">
        <v>18.42</v>
      </c>
      <c r="AF844" s="222">
        <v>0.2</v>
      </c>
      <c r="AG844" s="222">
        <v>18.42</v>
      </c>
      <c r="AH844" s="146">
        <f t="shared" si="20"/>
        <v>18.620000000000005</v>
      </c>
      <c r="AI844" s="222">
        <v>28.2</v>
      </c>
      <c r="AJ844" s="223"/>
      <c r="AM844" s="119" t="s">
        <v>789</v>
      </c>
      <c r="AN844" s="119" t="s">
        <v>231</v>
      </c>
      <c r="AO844" s="119">
        <v>284</v>
      </c>
      <c r="AQ844" s="119">
        <v>599</v>
      </c>
      <c r="AR844" s="119">
        <v>609</v>
      </c>
      <c r="AS844" s="119">
        <v>2009</v>
      </c>
      <c r="AW844" s="119" t="s">
        <v>790</v>
      </c>
      <c r="BK844" s="211"/>
      <c r="BL844" s="212"/>
      <c r="BM844" s="212"/>
      <c r="BN844" s="212"/>
      <c r="BO844" s="212"/>
      <c r="BR844" s="101"/>
    </row>
    <row r="845" spans="1:70" s="119" customFormat="1" ht="12" customHeight="1">
      <c r="A845" s="215" t="s">
        <v>1069</v>
      </c>
      <c r="B845" s="216">
        <v>374.71</v>
      </c>
      <c r="D845" s="218">
        <v>376.24</v>
      </c>
      <c r="E845" s="219" t="s">
        <v>786</v>
      </c>
      <c r="F845" s="67">
        <f>IF(D845&lt;=374.5,(D845-'[2]Stages'!$C$73)*'[2]Stages'!$H$74+'[2]Stages'!$E$73,IF(D845&lt;=385.3,(D845-'[2]Stages'!$C$74)*'[2]Stages'!$H$75+'[2]Stages'!$E$74,IF(D845&lt;=391.8,(D845-'[2]Stages'!$C$75)*'[2]Stages'!$H$76+'[2]Stages'!$E$75,IF(D845&lt;=397.5,(D845-'[2]Stages'!$C$76)*'[2]Stages'!$H$77+'[2]Stages'!$E$76,IF(D845&lt;=407,(D845-'[2]Stages'!$C$77)*'[2]Stages'!$H$78+'[2]Stages'!$E$77,IF(D845&lt;=411.2,(D845-'[2]Stages'!$C$78)*'[2]Stages'!$H$79+'[2]Stages'!$E$78,IF(D845&lt;=416,(D845-'[2]Stages'!$C$79)*'[2]Stages'!$H$80+'[2]Stages'!$E$79)))))))</f>
        <v>373.92361111111114</v>
      </c>
      <c r="G845" s="119" t="s">
        <v>19</v>
      </c>
      <c r="H845" s="215" t="s">
        <v>1027</v>
      </c>
      <c r="I845" s="215" t="s">
        <v>1050</v>
      </c>
      <c r="M845" s="216"/>
      <c r="Q845" s="215" t="s">
        <v>238</v>
      </c>
      <c r="R845" s="215" t="s">
        <v>971</v>
      </c>
      <c r="W845" s="105" t="s">
        <v>477</v>
      </c>
      <c r="AA845" s="221" t="s">
        <v>788</v>
      </c>
      <c r="AB845" s="18">
        <v>22.4</v>
      </c>
      <c r="AC845" s="222">
        <v>18.64</v>
      </c>
      <c r="AD845" s="223"/>
      <c r="AE845" s="222">
        <v>18.64</v>
      </c>
      <c r="AF845" s="222">
        <v>0.2</v>
      </c>
      <c r="AG845" s="222">
        <v>18.64</v>
      </c>
      <c r="AH845" s="146">
        <f t="shared" si="20"/>
        <v>18.840000000000003</v>
      </c>
      <c r="AI845" s="222">
        <v>27.3</v>
      </c>
      <c r="AJ845" s="223"/>
      <c r="AM845" s="119" t="s">
        <v>789</v>
      </c>
      <c r="AN845" s="119" t="s">
        <v>231</v>
      </c>
      <c r="AO845" s="119">
        <v>284</v>
      </c>
      <c r="AQ845" s="119">
        <v>599</v>
      </c>
      <c r="AR845" s="119">
        <v>609</v>
      </c>
      <c r="AS845" s="119">
        <v>2009</v>
      </c>
      <c r="AW845" s="119" t="s">
        <v>790</v>
      </c>
      <c r="BK845" s="211"/>
      <c r="BL845" s="212"/>
      <c r="BM845" s="212"/>
      <c r="BN845" s="212"/>
      <c r="BO845" s="212"/>
      <c r="BR845" s="101"/>
    </row>
    <row r="846" spans="1:70" s="119" customFormat="1" ht="12" customHeight="1">
      <c r="A846" s="215" t="s">
        <v>1070</v>
      </c>
      <c r="B846" s="216">
        <v>374.74</v>
      </c>
      <c r="D846" s="218">
        <v>376.29</v>
      </c>
      <c r="E846" s="219" t="s">
        <v>786</v>
      </c>
      <c r="F846" s="67">
        <f>IF(D846&lt;=374.5,(D846-'[2]Stages'!$C$73)*'[2]Stages'!$H$74+'[2]Stages'!$E$73,IF(D846&lt;=385.3,(D846-'[2]Stages'!$C$74)*'[2]Stages'!$H$75+'[2]Stages'!$E$74,IF(D846&lt;=391.8,(D846-'[2]Stages'!$C$75)*'[2]Stages'!$H$76+'[2]Stages'!$E$75,IF(D846&lt;=397.5,(D846-'[2]Stages'!$C$76)*'[2]Stages'!$H$77+'[2]Stages'!$E$76,IF(D846&lt;=407,(D846-'[2]Stages'!$C$77)*'[2]Stages'!$H$78+'[2]Stages'!$E$77,IF(D846&lt;=411.2,(D846-'[2]Stages'!$C$78)*'[2]Stages'!$H$79+'[2]Stages'!$E$78,IF(D846&lt;=416,(D846-'[2]Stages'!$C$79)*'[2]Stages'!$H$80+'[2]Stages'!$E$79)))))))</f>
        <v>373.97199074074075</v>
      </c>
      <c r="G846" s="119" t="s">
        <v>19</v>
      </c>
      <c r="H846" s="215" t="s">
        <v>1027</v>
      </c>
      <c r="I846" s="215" t="s">
        <v>1050</v>
      </c>
      <c r="M846" s="216"/>
      <c r="Q846" s="215" t="s">
        <v>238</v>
      </c>
      <c r="R846" s="215" t="s">
        <v>796</v>
      </c>
      <c r="W846" s="105" t="s">
        <v>477</v>
      </c>
      <c r="AA846" s="226">
        <v>6</v>
      </c>
      <c r="AB846" s="18">
        <v>22.4</v>
      </c>
      <c r="AC846" s="222">
        <v>17.39</v>
      </c>
      <c r="AD846" s="223"/>
      <c r="AE846" s="222">
        <v>17.39</v>
      </c>
      <c r="AF846" s="222">
        <v>0.17</v>
      </c>
      <c r="AG846" s="222">
        <v>17.39</v>
      </c>
      <c r="AH846" s="146">
        <f t="shared" si="20"/>
        <v>17.590000000000003</v>
      </c>
      <c r="AI846" s="222">
        <v>32.7</v>
      </c>
      <c r="AJ846" s="223"/>
      <c r="AM846" s="119" t="s">
        <v>789</v>
      </c>
      <c r="AN846" s="119" t="s">
        <v>231</v>
      </c>
      <c r="AO846" s="119">
        <v>284</v>
      </c>
      <c r="AQ846" s="119">
        <v>599</v>
      </c>
      <c r="AR846" s="119">
        <v>609</v>
      </c>
      <c r="AS846" s="119">
        <v>2009</v>
      </c>
      <c r="AW846" s="119" t="s">
        <v>790</v>
      </c>
      <c r="BK846" s="211"/>
      <c r="BL846" s="212"/>
      <c r="BM846" s="212"/>
      <c r="BN846" s="212"/>
      <c r="BO846" s="212"/>
      <c r="BR846" s="101"/>
    </row>
    <row r="847" spans="1:70" s="119" customFormat="1" ht="12" customHeight="1">
      <c r="A847" s="215" t="s">
        <v>1071</v>
      </c>
      <c r="B847" s="216">
        <v>374.756</v>
      </c>
      <c r="D847" s="218">
        <v>376.309</v>
      </c>
      <c r="E847" s="219" t="s">
        <v>786</v>
      </c>
      <c r="F847" s="67">
        <f>IF(D847&lt;=374.5,(D847-'[2]Stages'!$C$73)*'[2]Stages'!$H$74+'[2]Stages'!$E$73,IF(D847&lt;=385.3,(D847-'[2]Stages'!$C$74)*'[2]Stages'!$H$75+'[2]Stages'!$E$74,IF(D847&lt;=391.8,(D847-'[2]Stages'!$C$75)*'[2]Stages'!$H$76+'[2]Stages'!$E$75,IF(D847&lt;=397.5,(D847-'[2]Stages'!$C$76)*'[2]Stages'!$H$77+'[2]Stages'!$E$76,IF(D847&lt;=407,(D847-'[2]Stages'!$C$77)*'[2]Stages'!$H$78+'[2]Stages'!$E$77,IF(D847&lt;=411.2,(D847-'[2]Stages'!$C$78)*'[2]Stages'!$H$79+'[2]Stages'!$E$78,IF(D847&lt;=416,(D847-'[2]Stages'!$C$79)*'[2]Stages'!$H$80+'[2]Stages'!$E$79)))))))</f>
        <v>373.99037500000003</v>
      </c>
      <c r="G847" s="119" t="s">
        <v>19</v>
      </c>
      <c r="H847" s="215" t="s">
        <v>1027</v>
      </c>
      <c r="I847" s="215" t="s">
        <v>1050</v>
      </c>
      <c r="M847" s="216"/>
      <c r="Q847" s="215" t="s">
        <v>238</v>
      </c>
      <c r="R847" s="227" t="s">
        <v>838</v>
      </c>
      <c r="W847" s="105" t="s">
        <v>477</v>
      </c>
      <c r="AA847" s="221" t="s">
        <v>788</v>
      </c>
      <c r="AB847" s="18">
        <v>22.4</v>
      </c>
      <c r="AC847" s="228">
        <v>18.5</v>
      </c>
      <c r="AD847" s="223"/>
      <c r="AE847" s="228">
        <v>18.5</v>
      </c>
      <c r="AF847" s="222">
        <v>0.2</v>
      </c>
      <c r="AG847" s="228">
        <v>18.5</v>
      </c>
      <c r="AH847" s="146">
        <f t="shared" si="20"/>
        <v>18.700000000000003</v>
      </c>
      <c r="AI847" s="222">
        <v>27.9</v>
      </c>
      <c r="AJ847" s="223"/>
      <c r="AM847" s="119" t="s">
        <v>789</v>
      </c>
      <c r="AN847" s="119" t="s">
        <v>231</v>
      </c>
      <c r="AO847" s="119">
        <v>284</v>
      </c>
      <c r="AQ847" s="119">
        <v>599</v>
      </c>
      <c r="AR847" s="119">
        <v>609</v>
      </c>
      <c r="AS847" s="119">
        <v>2009</v>
      </c>
      <c r="AW847" s="119" t="s">
        <v>790</v>
      </c>
      <c r="BK847" s="211"/>
      <c r="BL847" s="212"/>
      <c r="BM847" s="212"/>
      <c r="BN847" s="212"/>
      <c r="BO847" s="212"/>
      <c r="BR847" s="101"/>
    </row>
    <row r="848" spans="1:70" s="119" customFormat="1" ht="12" customHeight="1">
      <c r="A848" s="215" t="s">
        <v>1072</v>
      </c>
      <c r="B848" s="216">
        <v>374.78</v>
      </c>
      <c r="D848" s="218">
        <v>376.35</v>
      </c>
      <c r="E848" s="219" t="s">
        <v>786</v>
      </c>
      <c r="F848" s="67">
        <f>IF(D848&lt;=374.5,(D848-'[2]Stages'!$C$73)*'[2]Stages'!$H$74+'[2]Stages'!$E$73,IF(D848&lt;=385.3,(D848-'[2]Stages'!$C$74)*'[2]Stages'!$H$75+'[2]Stages'!$E$74,IF(D848&lt;=391.8,(D848-'[2]Stages'!$C$75)*'[2]Stages'!$H$76+'[2]Stages'!$E$75,IF(D848&lt;=397.5,(D848-'[2]Stages'!$C$76)*'[2]Stages'!$H$77+'[2]Stages'!$E$76,IF(D848&lt;=407,(D848-'[2]Stages'!$C$77)*'[2]Stages'!$H$78+'[2]Stages'!$E$77,IF(D848&lt;=411.2,(D848-'[2]Stages'!$C$78)*'[2]Stages'!$H$79+'[2]Stages'!$E$78,IF(D848&lt;=416,(D848-'[2]Stages'!$C$79)*'[2]Stages'!$H$80+'[2]Stages'!$E$79)))))))</f>
        <v>374.03004629629635</v>
      </c>
      <c r="G848" s="119" t="s">
        <v>19</v>
      </c>
      <c r="H848" s="215" t="s">
        <v>1027</v>
      </c>
      <c r="I848" s="215" t="s">
        <v>1050</v>
      </c>
      <c r="M848" s="216"/>
      <c r="Q848" s="215" t="s">
        <v>238</v>
      </c>
      <c r="R848" s="215" t="s">
        <v>971</v>
      </c>
      <c r="W848" s="105" t="s">
        <v>477</v>
      </c>
      <c r="AA848" s="221" t="s">
        <v>788</v>
      </c>
      <c r="AB848" s="18">
        <v>22.4</v>
      </c>
      <c r="AC848" s="222">
        <v>18.1</v>
      </c>
      <c r="AD848" s="223"/>
      <c r="AE848" s="222">
        <v>18.1</v>
      </c>
      <c r="AF848" s="222">
        <v>0.2</v>
      </c>
      <c r="AG848" s="222">
        <v>18.1</v>
      </c>
      <c r="AH848" s="146">
        <f t="shared" si="20"/>
        <v>18.300000000000004</v>
      </c>
      <c r="AI848" s="222">
        <v>29.6</v>
      </c>
      <c r="AJ848" s="223"/>
      <c r="AM848" s="119" t="s">
        <v>789</v>
      </c>
      <c r="AN848" s="119" t="s">
        <v>231</v>
      </c>
      <c r="AO848" s="119">
        <v>284</v>
      </c>
      <c r="AQ848" s="119">
        <v>599</v>
      </c>
      <c r="AR848" s="119">
        <v>609</v>
      </c>
      <c r="AS848" s="119">
        <v>2009</v>
      </c>
      <c r="AW848" s="119" t="s">
        <v>790</v>
      </c>
      <c r="BK848" s="211"/>
      <c r="BL848" s="212"/>
      <c r="BM848" s="212"/>
      <c r="BN848" s="212"/>
      <c r="BO848" s="212"/>
      <c r="BR848" s="101"/>
    </row>
    <row r="849" spans="1:70" s="119" customFormat="1" ht="12" customHeight="1">
      <c r="A849" s="215" t="s">
        <v>1073</v>
      </c>
      <c r="B849" s="217">
        <v>374.8</v>
      </c>
      <c r="D849" s="224">
        <v>376.37</v>
      </c>
      <c r="E849" s="219" t="s">
        <v>786</v>
      </c>
      <c r="F849" s="67">
        <f>IF(D849&lt;=374.5,(D849-'[2]Stages'!$C$73)*'[2]Stages'!$H$74+'[2]Stages'!$E$73,IF(D849&lt;=385.3,(D849-'[2]Stages'!$C$74)*'[2]Stages'!$H$75+'[2]Stages'!$E$74,IF(D849&lt;=391.8,(D849-'[2]Stages'!$C$75)*'[2]Stages'!$H$76+'[2]Stages'!$E$75,IF(D849&lt;=397.5,(D849-'[2]Stages'!$C$76)*'[2]Stages'!$H$77+'[2]Stages'!$E$76,IF(D849&lt;=407,(D849-'[2]Stages'!$C$77)*'[2]Stages'!$H$78+'[2]Stages'!$E$77,IF(D849&lt;=411.2,(D849-'[2]Stages'!$C$78)*'[2]Stages'!$H$79+'[2]Stages'!$E$78,IF(D849&lt;=416,(D849-'[2]Stages'!$C$79)*'[2]Stages'!$H$80+'[2]Stages'!$E$79)))))))</f>
        <v>374.04939814814816</v>
      </c>
      <c r="G849" s="119" t="s">
        <v>19</v>
      </c>
      <c r="H849" s="215" t="s">
        <v>1027</v>
      </c>
      <c r="I849" s="215" t="s">
        <v>1030</v>
      </c>
      <c r="M849" s="217"/>
      <c r="Q849" s="215" t="s">
        <v>207</v>
      </c>
      <c r="R849" s="215" t="s">
        <v>774</v>
      </c>
      <c r="W849" s="105" t="s">
        <v>477</v>
      </c>
      <c r="AA849" s="221" t="s">
        <v>788</v>
      </c>
      <c r="AB849" s="18">
        <v>22.4</v>
      </c>
      <c r="AC849" s="225">
        <v>18.5</v>
      </c>
      <c r="AD849" s="223"/>
      <c r="AE849" s="225">
        <v>18.5</v>
      </c>
      <c r="AF849" s="225">
        <v>0.28</v>
      </c>
      <c r="AG849" s="225">
        <v>18.5</v>
      </c>
      <c r="AH849" s="146">
        <f t="shared" si="20"/>
        <v>18.700000000000003</v>
      </c>
      <c r="AI849" s="225">
        <v>27.9</v>
      </c>
      <c r="AJ849" s="223"/>
      <c r="AM849" s="119" t="s">
        <v>789</v>
      </c>
      <c r="AN849" s="119" t="s">
        <v>231</v>
      </c>
      <c r="AO849" s="119">
        <v>284</v>
      </c>
      <c r="AQ849" s="119">
        <v>599</v>
      </c>
      <c r="AR849" s="119">
        <v>609</v>
      </c>
      <c r="AS849" s="119">
        <v>2009</v>
      </c>
      <c r="AW849" s="119" t="s">
        <v>790</v>
      </c>
      <c r="BK849" s="211"/>
      <c r="BL849" s="212"/>
      <c r="BM849" s="212"/>
      <c r="BN849" s="212"/>
      <c r="BO849" s="212"/>
      <c r="BR849" s="101"/>
    </row>
    <row r="850" spans="1:70" s="119" customFormat="1" ht="12" customHeight="1">
      <c r="A850" s="215" t="s">
        <v>1074</v>
      </c>
      <c r="B850" s="216">
        <v>374.81</v>
      </c>
      <c r="D850" s="218">
        <v>376.39</v>
      </c>
      <c r="E850" s="219" t="s">
        <v>786</v>
      </c>
      <c r="F850" s="67">
        <f>IF(D850&lt;=374.5,(D850-'[2]Stages'!$C$73)*'[2]Stages'!$H$74+'[2]Stages'!$E$73,IF(D850&lt;=385.3,(D850-'[2]Stages'!$C$74)*'[2]Stages'!$H$75+'[2]Stages'!$E$74,IF(D850&lt;=391.8,(D850-'[2]Stages'!$C$75)*'[2]Stages'!$H$76+'[2]Stages'!$E$75,IF(D850&lt;=397.5,(D850-'[2]Stages'!$C$76)*'[2]Stages'!$H$77+'[2]Stages'!$E$76,IF(D850&lt;=407,(D850-'[2]Stages'!$C$77)*'[2]Stages'!$H$78+'[2]Stages'!$E$77,IF(D850&lt;=411.2,(D850-'[2]Stages'!$C$78)*'[2]Stages'!$H$79+'[2]Stages'!$E$78,IF(D850&lt;=416,(D850-'[2]Stages'!$C$79)*'[2]Stages'!$H$80+'[2]Stages'!$E$79)))))))</f>
        <v>374.06874999999997</v>
      </c>
      <c r="G850" s="119" t="s">
        <v>19</v>
      </c>
      <c r="H850" s="215" t="s">
        <v>1027</v>
      </c>
      <c r="I850" s="215" t="s">
        <v>1050</v>
      </c>
      <c r="M850" s="216"/>
      <c r="Q850" s="215" t="s">
        <v>238</v>
      </c>
      <c r="R850" s="215" t="s">
        <v>796</v>
      </c>
      <c r="W850" s="105" t="s">
        <v>477</v>
      </c>
      <c r="AA850" s="226">
        <v>6</v>
      </c>
      <c r="AB850" s="18">
        <v>22.4</v>
      </c>
      <c r="AC850" s="222">
        <v>17.55</v>
      </c>
      <c r="AD850" s="223"/>
      <c r="AE850" s="222">
        <v>17.55</v>
      </c>
      <c r="AF850" s="222">
        <v>0.28</v>
      </c>
      <c r="AG850" s="222">
        <v>17.55</v>
      </c>
      <c r="AH850" s="146">
        <f t="shared" si="20"/>
        <v>17.750000000000004</v>
      </c>
      <c r="AI850" s="222">
        <v>32.1</v>
      </c>
      <c r="AJ850" s="223"/>
      <c r="AM850" s="119" t="s">
        <v>789</v>
      </c>
      <c r="AN850" s="119" t="s">
        <v>231</v>
      </c>
      <c r="AO850" s="119">
        <v>284</v>
      </c>
      <c r="AQ850" s="119">
        <v>599</v>
      </c>
      <c r="AR850" s="119">
        <v>609</v>
      </c>
      <c r="AS850" s="119">
        <v>2009</v>
      </c>
      <c r="AW850" s="119" t="s">
        <v>790</v>
      </c>
      <c r="BK850" s="211"/>
      <c r="BL850" s="212"/>
      <c r="BM850" s="212"/>
      <c r="BN850" s="212"/>
      <c r="BO850" s="212"/>
      <c r="BR850" s="101"/>
    </row>
    <row r="851" spans="1:70" s="119" customFormat="1" ht="12" customHeight="1">
      <c r="A851" s="215" t="s">
        <v>1075</v>
      </c>
      <c r="B851" s="216">
        <v>374.82</v>
      </c>
      <c r="D851" s="218">
        <v>376.39</v>
      </c>
      <c r="E851" s="219" t="s">
        <v>786</v>
      </c>
      <c r="F851" s="67">
        <f>IF(D851&lt;=374.5,(D851-'[2]Stages'!$C$73)*'[2]Stages'!$H$74+'[2]Stages'!$E$73,IF(D851&lt;=385.3,(D851-'[2]Stages'!$C$74)*'[2]Stages'!$H$75+'[2]Stages'!$E$74,IF(D851&lt;=391.8,(D851-'[2]Stages'!$C$75)*'[2]Stages'!$H$76+'[2]Stages'!$E$75,IF(D851&lt;=397.5,(D851-'[2]Stages'!$C$76)*'[2]Stages'!$H$77+'[2]Stages'!$E$76,IF(D851&lt;=407,(D851-'[2]Stages'!$C$77)*'[2]Stages'!$H$78+'[2]Stages'!$E$77,IF(D851&lt;=411.2,(D851-'[2]Stages'!$C$78)*'[2]Stages'!$H$79+'[2]Stages'!$E$78,IF(D851&lt;=416,(D851-'[2]Stages'!$C$79)*'[2]Stages'!$H$80+'[2]Stages'!$E$79)))))))</f>
        <v>374.06874999999997</v>
      </c>
      <c r="G851" s="119" t="s">
        <v>19</v>
      </c>
      <c r="H851" s="215" t="s">
        <v>1027</v>
      </c>
      <c r="I851" s="215" t="s">
        <v>1050</v>
      </c>
      <c r="M851" s="216"/>
      <c r="Q851" s="215" t="s">
        <v>238</v>
      </c>
      <c r="R851" s="215" t="s">
        <v>971</v>
      </c>
      <c r="W851" s="105" t="s">
        <v>477</v>
      </c>
      <c r="AA851" s="221" t="s">
        <v>788</v>
      </c>
      <c r="AB851" s="18">
        <v>22.4</v>
      </c>
      <c r="AC851" s="222">
        <v>18.2</v>
      </c>
      <c r="AD851" s="223"/>
      <c r="AE851" s="222">
        <v>18.2</v>
      </c>
      <c r="AF851" s="222">
        <v>0.2</v>
      </c>
      <c r="AG851" s="222">
        <v>18.2</v>
      </c>
      <c r="AH851" s="146">
        <f t="shared" si="20"/>
        <v>18.400000000000002</v>
      </c>
      <c r="AI851" s="222">
        <v>29.2</v>
      </c>
      <c r="AJ851" s="223"/>
      <c r="AM851" s="119" t="s">
        <v>789</v>
      </c>
      <c r="AN851" s="119" t="s">
        <v>231</v>
      </c>
      <c r="AO851" s="119">
        <v>284</v>
      </c>
      <c r="AQ851" s="119">
        <v>599</v>
      </c>
      <c r="AR851" s="119">
        <v>609</v>
      </c>
      <c r="AS851" s="119">
        <v>2009</v>
      </c>
      <c r="AW851" s="119" t="s">
        <v>790</v>
      </c>
      <c r="BK851" s="211"/>
      <c r="BL851" s="212"/>
      <c r="BM851" s="212"/>
      <c r="BN851" s="212"/>
      <c r="BO851" s="212"/>
      <c r="BR851" s="101"/>
    </row>
    <row r="852" spans="1:70" s="119" customFormat="1" ht="12" customHeight="1">
      <c r="A852" s="215" t="s">
        <v>1076</v>
      </c>
      <c r="B852" s="216">
        <v>374.83</v>
      </c>
      <c r="D852" s="218">
        <v>376.42</v>
      </c>
      <c r="E852" s="219" t="s">
        <v>786</v>
      </c>
      <c r="F852" s="67">
        <f>IF(D852&lt;=374.5,(D852-'[2]Stages'!$C$73)*'[2]Stages'!$H$74+'[2]Stages'!$E$73,IF(D852&lt;=385.3,(D852-'[2]Stages'!$C$74)*'[2]Stages'!$H$75+'[2]Stages'!$E$74,IF(D852&lt;=391.8,(D852-'[2]Stages'!$C$75)*'[2]Stages'!$H$76+'[2]Stages'!$E$75,IF(D852&lt;=397.5,(D852-'[2]Stages'!$C$76)*'[2]Stages'!$H$77+'[2]Stages'!$E$76,IF(D852&lt;=407,(D852-'[2]Stages'!$C$77)*'[2]Stages'!$H$78+'[2]Stages'!$E$77,IF(D852&lt;=411.2,(D852-'[2]Stages'!$C$78)*'[2]Stages'!$H$79+'[2]Stages'!$E$78,IF(D852&lt;=416,(D852-'[2]Stages'!$C$79)*'[2]Stages'!$H$80+'[2]Stages'!$E$79)))))))</f>
        <v>374.0977777777778</v>
      </c>
      <c r="G852" s="119" t="s">
        <v>19</v>
      </c>
      <c r="H852" s="215" t="s">
        <v>1027</v>
      </c>
      <c r="I852" s="215" t="s">
        <v>1050</v>
      </c>
      <c r="M852" s="216"/>
      <c r="Q852" s="215" t="s">
        <v>238</v>
      </c>
      <c r="R852" s="215" t="s">
        <v>796</v>
      </c>
      <c r="W852" s="105" t="s">
        <v>477</v>
      </c>
      <c r="AA852" s="221" t="s">
        <v>788</v>
      </c>
      <c r="AB852" s="18">
        <v>22.4</v>
      </c>
      <c r="AC852" s="222">
        <v>17.99</v>
      </c>
      <c r="AD852" s="223"/>
      <c r="AE852" s="222">
        <v>17.99</v>
      </c>
      <c r="AF852" s="222">
        <v>0.34</v>
      </c>
      <c r="AG852" s="222">
        <v>17.99</v>
      </c>
      <c r="AH852" s="146">
        <f t="shared" si="20"/>
        <v>18.19</v>
      </c>
      <c r="AI852" s="222">
        <v>30.1</v>
      </c>
      <c r="AJ852" s="223"/>
      <c r="AM852" s="119" t="s">
        <v>789</v>
      </c>
      <c r="AN852" s="119" t="s">
        <v>231</v>
      </c>
      <c r="AO852" s="119">
        <v>284</v>
      </c>
      <c r="AQ852" s="119">
        <v>599</v>
      </c>
      <c r="AR852" s="119">
        <v>609</v>
      </c>
      <c r="AS852" s="119">
        <v>2009</v>
      </c>
      <c r="AW852" s="119" t="s">
        <v>790</v>
      </c>
      <c r="BK852" s="211"/>
      <c r="BL852" s="212"/>
      <c r="BM852" s="212"/>
      <c r="BN852" s="212"/>
      <c r="BO852" s="212"/>
      <c r="BR852" s="101"/>
    </row>
    <row r="853" spans="1:70" s="119" customFormat="1" ht="12" customHeight="1">
      <c r="A853" s="215" t="s">
        <v>1077</v>
      </c>
      <c r="B853" s="216">
        <v>374.85</v>
      </c>
      <c r="D853" s="218">
        <v>376.45</v>
      </c>
      <c r="E853" s="219" t="s">
        <v>786</v>
      </c>
      <c r="F853" s="67">
        <f>IF(D853&lt;=374.5,(D853-'[2]Stages'!$C$73)*'[2]Stages'!$H$74+'[2]Stages'!$E$73,IF(D853&lt;=385.3,(D853-'[2]Stages'!$C$74)*'[2]Stages'!$H$75+'[2]Stages'!$E$74,IF(D853&lt;=391.8,(D853-'[2]Stages'!$C$75)*'[2]Stages'!$H$76+'[2]Stages'!$E$75,IF(D853&lt;=397.5,(D853-'[2]Stages'!$C$76)*'[2]Stages'!$H$77+'[2]Stages'!$E$76,IF(D853&lt;=407,(D853-'[2]Stages'!$C$77)*'[2]Stages'!$H$78+'[2]Stages'!$E$77,IF(D853&lt;=411.2,(D853-'[2]Stages'!$C$78)*'[2]Stages'!$H$79+'[2]Stages'!$E$78,IF(D853&lt;=416,(D853-'[2]Stages'!$C$79)*'[2]Stages'!$H$80+'[2]Stages'!$E$79)))))))</f>
        <v>374.12680555555556</v>
      </c>
      <c r="G853" s="119" t="s">
        <v>19</v>
      </c>
      <c r="H853" s="215" t="s">
        <v>1027</v>
      </c>
      <c r="I853" s="215" t="s">
        <v>1050</v>
      </c>
      <c r="M853" s="216"/>
      <c r="Q853" s="215" t="s">
        <v>238</v>
      </c>
      <c r="R853" s="215" t="s">
        <v>971</v>
      </c>
      <c r="W853" s="105" t="s">
        <v>477</v>
      </c>
      <c r="AA853" s="221" t="s">
        <v>788</v>
      </c>
      <c r="AB853" s="18">
        <v>22.4</v>
      </c>
      <c r="AC853" s="222">
        <v>16.9</v>
      </c>
      <c r="AD853" s="223"/>
      <c r="AE853" s="222">
        <v>16.9</v>
      </c>
      <c r="AF853" s="222">
        <v>0.2</v>
      </c>
      <c r="AG853" s="222">
        <v>16.9</v>
      </c>
      <c r="AH853" s="146">
        <f t="shared" si="20"/>
        <v>17.1</v>
      </c>
      <c r="AI853" s="222">
        <v>34.9</v>
      </c>
      <c r="AJ853" s="223"/>
      <c r="AM853" s="119" t="s">
        <v>789</v>
      </c>
      <c r="AN853" s="119" t="s">
        <v>231</v>
      </c>
      <c r="AO853" s="119">
        <v>284</v>
      </c>
      <c r="AQ853" s="119">
        <v>599</v>
      </c>
      <c r="AR853" s="119">
        <v>609</v>
      </c>
      <c r="AS853" s="119">
        <v>2009</v>
      </c>
      <c r="AW853" s="119" t="s">
        <v>790</v>
      </c>
      <c r="BK853" s="211"/>
      <c r="BL853" s="212"/>
      <c r="BM853" s="212"/>
      <c r="BN853" s="212"/>
      <c r="BO853" s="212"/>
      <c r="BR853" s="101"/>
    </row>
    <row r="854" spans="1:70" s="119" customFormat="1" ht="12" customHeight="1">
      <c r="A854" s="215" t="s">
        <v>1078</v>
      </c>
      <c r="B854" s="216">
        <v>374.878</v>
      </c>
      <c r="D854" s="218">
        <v>376.484</v>
      </c>
      <c r="E854" s="219" t="s">
        <v>786</v>
      </c>
      <c r="F854" s="67">
        <f>IF(D854&lt;=374.5,(D854-'[2]Stages'!$C$73)*'[2]Stages'!$H$74+'[2]Stages'!$E$73,IF(D854&lt;=385.3,(D854-'[2]Stages'!$C$74)*'[2]Stages'!$H$75+'[2]Stages'!$E$74,IF(D854&lt;=391.8,(D854-'[2]Stages'!$C$75)*'[2]Stages'!$H$76+'[2]Stages'!$E$75,IF(D854&lt;=397.5,(D854-'[2]Stages'!$C$76)*'[2]Stages'!$H$77+'[2]Stages'!$E$76,IF(D854&lt;=407,(D854-'[2]Stages'!$C$77)*'[2]Stages'!$H$78+'[2]Stages'!$E$77,IF(D854&lt;=411.2,(D854-'[2]Stages'!$C$78)*'[2]Stages'!$H$79+'[2]Stages'!$E$78,IF(D854&lt;=416,(D854-'[2]Stages'!$C$79)*'[2]Stages'!$H$80+'[2]Stages'!$E$79)))))))</f>
        <v>374.1597037037037</v>
      </c>
      <c r="G854" s="119" t="s">
        <v>19</v>
      </c>
      <c r="H854" s="215" t="s">
        <v>1027</v>
      </c>
      <c r="I854" s="215" t="s">
        <v>1050</v>
      </c>
      <c r="M854" s="216"/>
      <c r="Q854" s="215" t="s">
        <v>238</v>
      </c>
      <c r="R854" s="227" t="s">
        <v>838</v>
      </c>
      <c r="W854" s="105" t="s">
        <v>477</v>
      </c>
      <c r="AA854" s="221" t="s">
        <v>788</v>
      </c>
      <c r="AB854" s="18">
        <v>22.4</v>
      </c>
      <c r="AC854" s="228">
        <v>17</v>
      </c>
      <c r="AD854" s="223"/>
      <c r="AE854" s="228">
        <v>17</v>
      </c>
      <c r="AF854" s="222">
        <v>0.2</v>
      </c>
      <c r="AG854" s="228">
        <v>17</v>
      </c>
      <c r="AH854" s="146">
        <f t="shared" si="20"/>
        <v>17.200000000000003</v>
      </c>
      <c r="AI854" s="222">
        <v>34.5</v>
      </c>
      <c r="AJ854" s="223"/>
      <c r="AM854" s="119" t="s">
        <v>789</v>
      </c>
      <c r="AN854" s="119" t="s">
        <v>231</v>
      </c>
      <c r="AO854" s="119">
        <v>284</v>
      </c>
      <c r="AQ854" s="119">
        <v>599</v>
      </c>
      <c r="AR854" s="119">
        <v>609</v>
      </c>
      <c r="AS854" s="119">
        <v>2009</v>
      </c>
      <c r="AW854" s="119" t="s">
        <v>790</v>
      </c>
      <c r="BK854" s="211"/>
      <c r="BL854" s="212"/>
      <c r="BM854" s="212"/>
      <c r="BN854" s="212"/>
      <c r="BO854" s="212"/>
      <c r="BR854" s="101"/>
    </row>
    <row r="855" spans="1:70" s="119" customFormat="1" ht="12" customHeight="1">
      <c r="A855" s="215" t="s">
        <v>1079</v>
      </c>
      <c r="B855" s="216">
        <v>374.92</v>
      </c>
      <c r="D855" s="218">
        <v>376.54</v>
      </c>
      <c r="E855" s="219" t="s">
        <v>786</v>
      </c>
      <c r="F855" s="67">
        <f>IF(D855&lt;=374.5,(D855-'[2]Stages'!$C$73)*'[2]Stages'!$H$74+'[2]Stages'!$E$73,IF(D855&lt;=385.3,(D855-'[2]Stages'!$C$74)*'[2]Stages'!$H$75+'[2]Stages'!$E$74,IF(D855&lt;=391.8,(D855-'[2]Stages'!$C$75)*'[2]Stages'!$H$76+'[2]Stages'!$E$75,IF(D855&lt;=397.5,(D855-'[2]Stages'!$C$76)*'[2]Stages'!$H$77+'[2]Stages'!$E$76,IF(D855&lt;=407,(D855-'[2]Stages'!$C$77)*'[2]Stages'!$H$78+'[2]Stages'!$E$77,IF(D855&lt;=411.2,(D855-'[2]Stages'!$C$78)*'[2]Stages'!$H$79+'[2]Stages'!$E$78,IF(D855&lt;=416,(D855-'[2]Stages'!$C$79)*'[2]Stages'!$H$80+'[2]Stages'!$E$79)))))))</f>
        <v>374.2138888888889</v>
      </c>
      <c r="G855" s="119" t="s">
        <v>19</v>
      </c>
      <c r="H855" s="215" t="s">
        <v>1027</v>
      </c>
      <c r="I855" s="215" t="s">
        <v>1050</v>
      </c>
      <c r="M855" s="216"/>
      <c r="Q855" s="215" t="s">
        <v>238</v>
      </c>
      <c r="R855" s="215" t="s">
        <v>796</v>
      </c>
      <c r="W855" s="105" t="s">
        <v>477</v>
      </c>
      <c r="AA855" s="221" t="s">
        <v>788</v>
      </c>
      <c r="AB855" s="18">
        <v>22.4</v>
      </c>
      <c r="AC855" s="222">
        <v>18.03</v>
      </c>
      <c r="AD855" s="223"/>
      <c r="AE855" s="222">
        <v>18.03</v>
      </c>
      <c r="AF855" s="222">
        <v>0.13</v>
      </c>
      <c r="AG855" s="222">
        <v>18.03</v>
      </c>
      <c r="AH855" s="146">
        <f aca="true" t="shared" si="21" ref="AH855:AH918">AG855+(22.6-AB855)</f>
        <v>18.230000000000004</v>
      </c>
      <c r="AI855" s="222">
        <v>29.9</v>
      </c>
      <c r="AJ855" s="223"/>
      <c r="AM855" s="119" t="s">
        <v>789</v>
      </c>
      <c r="AN855" s="119" t="s">
        <v>231</v>
      </c>
      <c r="AO855" s="119">
        <v>284</v>
      </c>
      <c r="AQ855" s="119">
        <v>599</v>
      </c>
      <c r="AR855" s="119">
        <v>609</v>
      </c>
      <c r="AS855" s="119">
        <v>2009</v>
      </c>
      <c r="AW855" s="119" t="s">
        <v>790</v>
      </c>
      <c r="BK855" s="211"/>
      <c r="BL855" s="212"/>
      <c r="BM855" s="212"/>
      <c r="BN855" s="212"/>
      <c r="BO855" s="212"/>
      <c r="BR855" s="101"/>
    </row>
    <row r="856" spans="1:70" s="119" customFormat="1" ht="12" customHeight="1">
      <c r="A856" s="215" t="s">
        <v>1080</v>
      </c>
      <c r="B856" s="216">
        <v>374.93</v>
      </c>
      <c r="D856" s="218">
        <v>376.55</v>
      </c>
      <c r="E856" s="219" t="s">
        <v>786</v>
      </c>
      <c r="F856" s="67">
        <f>IF(D856&lt;=374.5,(D856-'[2]Stages'!$C$73)*'[2]Stages'!$H$74+'[2]Stages'!$E$73,IF(D856&lt;=385.3,(D856-'[2]Stages'!$C$74)*'[2]Stages'!$H$75+'[2]Stages'!$E$74,IF(D856&lt;=391.8,(D856-'[2]Stages'!$C$75)*'[2]Stages'!$H$76+'[2]Stages'!$E$75,IF(D856&lt;=397.5,(D856-'[2]Stages'!$C$76)*'[2]Stages'!$H$77+'[2]Stages'!$E$76,IF(D856&lt;=407,(D856-'[2]Stages'!$C$77)*'[2]Stages'!$H$78+'[2]Stages'!$E$77,IF(D856&lt;=411.2,(D856-'[2]Stages'!$C$78)*'[2]Stages'!$H$79+'[2]Stages'!$E$78,IF(D856&lt;=416,(D856-'[2]Stages'!$C$79)*'[2]Stages'!$H$80+'[2]Stages'!$E$79)))))))</f>
        <v>374.22356481481484</v>
      </c>
      <c r="G856" s="119" t="s">
        <v>19</v>
      </c>
      <c r="H856" s="215" t="s">
        <v>1027</v>
      </c>
      <c r="I856" s="215" t="s">
        <v>1050</v>
      </c>
      <c r="M856" s="216"/>
      <c r="Q856" s="215" t="s">
        <v>238</v>
      </c>
      <c r="R856" s="215" t="s">
        <v>971</v>
      </c>
      <c r="W856" s="105" t="s">
        <v>477</v>
      </c>
      <c r="AA856" s="221" t="s">
        <v>788</v>
      </c>
      <c r="AB856" s="18">
        <v>22.4</v>
      </c>
      <c r="AC856" s="222">
        <v>18.7</v>
      </c>
      <c r="AD856" s="223"/>
      <c r="AE856" s="222">
        <v>18.7</v>
      </c>
      <c r="AF856" s="222">
        <v>0.2</v>
      </c>
      <c r="AG856" s="222">
        <v>18.7</v>
      </c>
      <c r="AH856" s="146">
        <f t="shared" si="21"/>
        <v>18.900000000000002</v>
      </c>
      <c r="AI856" s="222">
        <v>27</v>
      </c>
      <c r="AJ856" s="223"/>
      <c r="AM856" s="119" t="s">
        <v>789</v>
      </c>
      <c r="AN856" s="119" t="s">
        <v>231</v>
      </c>
      <c r="AO856" s="119">
        <v>284</v>
      </c>
      <c r="AQ856" s="119">
        <v>599</v>
      </c>
      <c r="AR856" s="119">
        <v>609</v>
      </c>
      <c r="AS856" s="119">
        <v>2009</v>
      </c>
      <c r="AW856" s="119" t="s">
        <v>790</v>
      </c>
      <c r="BK856" s="211"/>
      <c r="BL856" s="212"/>
      <c r="BM856" s="212"/>
      <c r="BN856" s="212"/>
      <c r="BO856" s="212"/>
      <c r="BR856" s="101"/>
    </row>
    <row r="857" spans="1:70" s="119" customFormat="1" ht="12" customHeight="1">
      <c r="A857" s="215" t="s">
        <v>1081</v>
      </c>
      <c r="B857" s="216">
        <v>374.947</v>
      </c>
      <c r="D857" s="218">
        <v>376.583</v>
      </c>
      <c r="E857" s="219" t="s">
        <v>786</v>
      </c>
      <c r="F857" s="67">
        <f>IF(D857&lt;=374.5,(D857-'[2]Stages'!$C$73)*'[2]Stages'!$H$74+'[2]Stages'!$E$73,IF(D857&lt;=385.3,(D857-'[2]Stages'!$C$74)*'[2]Stages'!$H$75+'[2]Stages'!$E$74,IF(D857&lt;=391.8,(D857-'[2]Stages'!$C$75)*'[2]Stages'!$H$76+'[2]Stages'!$E$75,IF(D857&lt;=397.5,(D857-'[2]Stages'!$C$76)*'[2]Stages'!$H$77+'[2]Stages'!$E$76,IF(D857&lt;=407,(D857-'[2]Stages'!$C$77)*'[2]Stages'!$H$78+'[2]Stages'!$E$77,IF(D857&lt;=411.2,(D857-'[2]Stages'!$C$78)*'[2]Stages'!$H$79+'[2]Stages'!$E$78,IF(D857&lt;=416,(D857-'[2]Stages'!$C$79)*'[2]Stages'!$H$80+'[2]Stages'!$E$79)))))))</f>
        <v>374.2554953703704</v>
      </c>
      <c r="G857" s="119" t="s">
        <v>19</v>
      </c>
      <c r="H857" s="215" t="s">
        <v>1027</v>
      </c>
      <c r="I857" s="215" t="s">
        <v>1050</v>
      </c>
      <c r="M857" s="216"/>
      <c r="Q857" s="215" t="s">
        <v>238</v>
      </c>
      <c r="R857" s="227" t="s">
        <v>838</v>
      </c>
      <c r="W857" s="105" t="s">
        <v>477</v>
      </c>
      <c r="AA857" s="221" t="s">
        <v>788</v>
      </c>
      <c r="AB857" s="18">
        <v>22.4</v>
      </c>
      <c r="AC857" s="228">
        <v>17.8</v>
      </c>
      <c r="AD857" s="223"/>
      <c r="AE857" s="228">
        <v>17.8</v>
      </c>
      <c r="AF857" s="222">
        <v>0.2</v>
      </c>
      <c r="AG857" s="228">
        <v>17.8</v>
      </c>
      <c r="AH857" s="146">
        <f t="shared" si="21"/>
        <v>18.000000000000004</v>
      </c>
      <c r="AI857" s="222">
        <v>31</v>
      </c>
      <c r="AJ857" s="223"/>
      <c r="AM857" s="119" t="s">
        <v>789</v>
      </c>
      <c r="AN857" s="119" t="s">
        <v>231</v>
      </c>
      <c r="AO857" s="119">
        <v>284</v>
      </c>
      <c r="AQ857" s="119">
        <v>599</v>
      </c>
      <c r="AR857" s="119">
        <v>609</v>
      </c>
      <c r="AS857" s="119">
        <v>2009</v>
      </c>
      <c r="AW857" s="119" t="s">
        <v>790</v>
      </c>
      <c r="BK857" s="211"/>
      <c r="BL857" s="212"/>
      <c r="BM857" s="212"/>
      <c r="BN857" s="212"/>
      <c r="BO857" s="212"/>
      <c r="BR857" s="101"/>
    </row>
    <row r="858" spans="1:70" s="119" customFormat="1" ht="12" customHeight="1">
      <c r="A858" s="215" t="s">
        <v>1082</v>
      </c>
      <c r="B858" s="217">
        <v>374.95</v>
      </c>
      <c r="D858" s="224">
        <v>376.59</v>
      </c>
      <c r="E858" s="219" t="s">
        <v>786</v>
      </c>
      <c r="F858" s="67">
        <f>IF(D858&lt;=374.5,(D858-'[2]Stages'!$C$73)*'[2]Stages'!$H$74+'[2]Stages'!$E$73,IF(D858&lt;=385.3,(D858-'[2]Stages'!$C$74)*'[2]Stages'!$H$75+'[2]Stages'!$E$74,IF(D858&lt;=391.8,(D858-'[2]Stages'!$C$75)*'[2]Stages'!$H$76+'[2]Stages'!$E$75,IF(D858&lt;=397.5,(D858-'[2]Stages'!$C$76)*'[2]Stages'!$H$77+'[2]Stages'!$E$76,IF(D858&lt;=407,(D858-'[2]Stages'!$C$77)*'[2]Stages'!$H$78+'[2]Stages'!$E$77,IF(D858&lt;=411.2,(D858-'[2]Stages'!$C$78)*'[2]Stages'!$H$79+'[2]Stages'!$E$78,IF(D858&lt;=416,(D858-'[2]Stages'!$C$79)*'[2]Stages'!$H$80+'[2]Stages'!$E$79)))))))</f>
        <v>374.2622685185185</v>
      </c>
      <c r="G858" s="119" t="s">
        <v>19</v>
      </c>
      <c r="H858" s="215" t="s">
        <v>1027</v>
      </c>
      <c r="I858" s="215" t="s">
        <v>1083</v>
      </c>
      <c r="M858" s="217"/>
      <c r="Q858" s="215" t="s">
        <v>207</v>
      </c>
      <c r="R858" s="215" t="s">
        <v>774</v>
      </c>
      <c r="W858" s="105" t="s">
        <v>477</v>
      </c>
      <c r="AA858" s="221" t="s">
        <v>788</v>
      </c>
      <c r="AB858" s="18">
        <v>22.4</v>
      </c>
      <c r="AC858" s="225">
        <v>18.55</v>
      </c>
      <c r="AD858" s="223"/>
      <c r="AE858" s="225">
        <v>18.55</v>
      </c>
      <c r="AF858" s="225">
        <v>0.31</v>
      </c>
      <c r="AG858" s="225">
        <v>18.55</v>
      </c>
      <c r="AH858" s="146">
        <f t="shared" si="21"/>
        <v>18.750000000000004</v>
      </c>
      <c r="AI858" s="225">
        <v>27.7</v>
      </c>
      <c r="AJ858" s="223"/>
      <c r="AM858" s="119" t="s">
        <v>789</v>
      </c>
      <c r="AN858" s="119" t="s">
        <v>231</v>
      </c>
      <c r="AO858" s="119">
        <v>284</v>
      </c>
      <c r="AQ858" s="119">
        <v>599</v>
      </c>
      <c r="AR858" s="119">
        <v>609</v>
      </c>
      <c r="AS858" s="119">
        <v>2009</v>
      </c>
      <c r="AW858" s="119" t="s">
        <v>790</v>
      </c>
      <c r="BK858" s="211"/>
      <c r="BL858" s="212"/>
      <c r="BM858" s="212"/>
      <c r="BN858" s="212"/>
      <c r="BO858" s="212"/>
      <c r="BR858" s="101"/>
    </row>
    <row r="859" spans="1:70" s="119" customFormat="1" ht="12" customHeight="1">
      <c r="A859" s="215" t="s">
        <v>1084</v>
      </c>
      <c r="B859" s="216">
        <v>374.95</v>
      </c>
      <c r="D859" s="218">
        <v>376.59</v>
      </c>
      <c r="E859" s="219" t="s">
        <v>786</v>
      </c>
      <c r="F859" s="67">
        <f>IF(D859&lt;=374.5,(D859-'[2]Stages'!$C$73)*'[2]Stages'!$H$74+'[2]Stages'!$E$73,IF(D859&lt;=385.3,(D859-'[2]Stages'!$C$74)*'[2]Stages'!$H$75+'[2]Stages'!$E$74,IF(D859&lt;=391.8,(D859-'[2]Stages'!$C$75)*'[2]Stages'!$H$76+'[2]Stages'!$E$75,IF(D859&lt;=397.5,(D859-'[2]Stages'!$C$76)*'[2]Stages'!$H$77+'[2]Stages'!$E$76,IF(D859&lt;=407,(D859-'[2]Stages'!$C$77)*'[2]Stages'!$H$78+'[2]Stages'!$E$77,IF(D859&lt;=411.2,(D859-'[2]Stages'!$C$78)*'[2]Stages'!$H$79+'[2]Stages'!$E$78,IF(D859&lt;=416,(D859-'[2]Stages'!$C$79)*'[2]Stages'!$H$80+'[2]Stages'!$E$79)))))))</f>
        <v>374.2622685185185</v>
      </c>
      <c r="G859" s="119" t="s">
        <v>19</v>
      </c>
      <c r="H859" s="215" t="s">
        <v>1027</v>
      </c>
      <c r="I859" s="215" t="s">
        <v>1050</v>
      </c>
      <c r="M859" s="216"/>
      <c r="Q859" s="215" t="s">
        <v>238</v>
      </c>
      <c r="R859" s="215" t="s">
        <v>971</v>
      </c>
      <c r="W859" s="105" t="s">
        <v>477</v>
      </c>
      <c r="AA859" s="221" t="s">
        <v>788</v>
      </c>
      <c r="AB859" s="18">
        <v>22.4</v>
      </c>
      <c r="AC859" s="222">
        <v>18.72</v>
      </c>
      <c r="AD859" s="223"/>
      <c r="AE859" s="222">
        <v>18.72</v>
      </c>
      <c r="AF859" s="222">
        <v>0.2</v>
      </c>
      <c r="AG859" s="222">
        <v>18.72</v>
      </c>
      <c r="AH859" s="146">
        <f t="shared" si="21"/>
        <v>18.92</v>
      </c>
      <c r="AI859" s="222">
        <v>26.9</v>
      </c>
      <c r="AJ859" s="223"/>
      <c r="AM859" s="119" t="s">
        <v>789</v>
      </c>
      <c r="AN859" s="119" t="s">
        <v>231</v>
      </c>
      <c r="AO859" s="119">
        <v>284</v>
      </c>
      <c r="AQ859" s="119">
        <v>599</v>
      </c>
      <c r="AR859" s="119">
        <v>609</v>
      </c>
      <c r="AS859" s="119">
        <v>2009</v>
      </c>
      <c r="AW859" s="119" t="s">
        <v>790</v>
      </c>
      <c r="BK859" s="211"/>
      <c r="BL859" s="212"/>
      <c r="BM859" s="212"/>
      <c r="BN859" s="212"/>
      <c r="BO859" s="212"/>
      <c r="BR859" s="101"/>
    </row>
    <row r="860" spans="1:70" s="119" customFormat="1" ht="12" customHeight="1">
      <c r="A860" s="215" t="s">
        <v>1085</v>
      </c>
      <c r="B860" s="216">
        <v>374.97</v>
      </c>
      <c r="D860" s="218">
        <v>376.62</v>
      </c>
      <c r="E860" s="219" t="s">
        <v>786</v>
      </c>
      <c r="F860" s="67">
        <f>IF(D860&lt;=374.5,(D860-'[2]Stages'!$C$73)*'[2]Stages'!$H$74+'[2]Stages'!$E$73,IF(D860&lt;=385.3,(D860-'[2]Stages'!$C$74)*'[2]Stages'!$H$75+'[2]Stages'!$E$74,IF(D860&lt;=391.8,(D860-'[2]Stages'!$C$75)*'[2]Stages'!$H$76+'[2]Stages'!$E$75,IF(D860&lt;=397.5,(D860-'[2]Stages'!$C$76)*'[2]Stages'!$H$77+'[2]Stages'!$E$76,IF(D860&lt;=407,(D860-'[2]Stages'!$C$77)*'[2]Stages'!$H$78+'[2]Stages'!$E$77,IF(D860&lt;=411.2,(D860-'[2]Stages'!$C$78)*'[2]Stages'!$H$79+'[2]Stages'!$E$78,IF(D860&lt;=416,(D860-'[2]Stages'!$C$79)*'[2]Stages'!$H$80+'[2]Stages'!$E$79)))))))</f>
        <v>374.2912962962963</v>
      </c>
      <c r="G860" s="119" t="s">
        <v>19</v>
      </c>
      <c r="H860" s="215" t="s">
        <v>1027</v>
      </c>
      <c r="I860" s="215" t="s">
        <v>1050</v>
      </c>
      <c r="M860" s="216"/>
      <c r="Q860" s="215" t="s">
        <v>238</v>
      </c>
      <c r="R860" s="215" t="s">
        <v>796</v>
      </c>
      <c r="W860" s="105" t="s">
        <v>477</v>
      </c>
      <c r="AA860" s="221" t="s">
        <v>788</v>
      </c>
      <c r="AB860" s="18">
        <v>22.4</v>
      </c>
      <c r="AC860" s="222">
        <v>17.29</v>
      </c>
      <c r="AD860" s="223"/>
      <c r="AE860" s="222">
        <v>17.29</v>
      </c>
      <c r="AF860" s="222">
        <v>0.26</v>
      </c>
      <c r="AG860" s="222">
        <v>17.29</v>
      </c>
      <c r="AH860" s="146">
        <f t="shared" si="21"/>
        <v>17.490000000000002</v>
      </c>
      <c r="AI860" s="222">
        <v>33.2</v>
      </c>
      <c r="AJ860" s="223"/>
      <c r="AM860" s="119" t="s">
        <v>789</v>
      </c>
      <c r="AN860" s="119" t="s">
        <v>231</v>
      </c>
      <c r="AO860" s="119">
        <v>284</v>
      </c>
      <c r="AQ860" s="119">
        <v>599</v>
      </c>
      <c r="AR860" s="119">
        <v>609</v>
      </c>
      <c r="AS860" s="119">
        <v>2009</v>
      </c>
      <c r="AW860" s="119" t="s">
        <v>790</v>
      </c>
      <c r="BK860" s="211"/>
      <c r="BL860" s="212"/>
      <c r="BM860" s="212"/>
      <c r="BN860" s="212"/>
      <c r="BO860" s="212"/>
      <c r="BR860" s="101"/>
    </row>
    <row r="861" spans="1:70" s="119" customFormat="1" ht="12" customHeight="1">
      <c r="A861" s="215" t="s">
        <v>1086</v>
      </c>
      <c r="B861" s="216">
        <v>375</v>
      </c>
      <c r="D861" s="218">
        <v>376.66</v>
      </c>
      <c r="E861" s="219" t="s">
        <v>786</v>
      </c>
      <c r="F861" s="67">
        <f>IF(D861&lt;=374.5,(D861-'[2]Stages'!$C$73)*'[2]Stages'!$H$74+'[2]Stages'!$E$73,IF(D861&lt;=385.3,(D861-'[2]Stages'!$C$74)*'[2]Stages'!$H$75+'[2]Stages'!$E$74,IF(D861&lt;=391.8,(D861-'[2]Stages'!$C$75)*'[2]Stages'!$H$76+'[2]Stages'!$E$75,IF(D861&lt;=397.5,(D861-'[2]Stages'!$C$76)*'[2]Stages'!$H$77+'[2]Stages'!$E$76,IF(D861&lt;=407,(D861-'[2]Stages'!$C$77)*'[2]Stages'!$H$78+'[2]Stages'!$E$77,IF(D861&lt;=411.2,(D861-'[2]Stages'!$C$78)*'[2]Stages'!$H$79+'[2]Stages'!$E$78,IF(D861&lt;=416,(D861-'[2]Stages'!$C$79)*'[2]Stages'!$H$80+'[2]Stages'!$E$79)))))))</f>
        <v>374.33000000000004</v>
      </c>
      <c r="G861" s="119" t="s">
        <v>19</v>
      </c>
      <c r="H861" s="215" t="s">
        <v>1027</v>
      </c>
      <c r="I861" s="215" t="s">
        <v>1050</v>
      </c>
      <c r="M861" s="216"/>
      <c r="Q861" s="215" t="s">
        <v>238</v>
      </c>
      <c r="R861" s="215" t="s">
        <v>971</v>
      </c>
      <c r="W861" s="105" t="s">
        <v>477</v>
      </c>
      <c r="AA861" s="221" t="s">
        <v>788</v>
      </c>
      <c r="AB861" s="18">
        <v>22.4</v>
      </c>
      <c r="AC861" s="222">
        <v>18.3</v>
      </c>
      <c r="AD861" s="223"/>
      <c r="AE861" s="222">
        <v>18.3</v>
      </c>
      <c r="AF861" s="222">
        <v>0.2</v>
      </c>
      <c r="AG861" s="222">
        <v>18.3</v>
      </c>
      <c r="AH861" s="146">
        <f t="shared" si="21"/>
        <v>18.500000000000004</v>
      </c>
      <c r="AI861" s="222">
        <v>28.8</v>
      </c>
      <c r="AJ861" s="223"/>
      <c r="AM861" s="119" t="s">
        <v>789</v>
      </c>
      <c r="AN861" s="119" t="s">
        <v>231</v>
      </c>
      <c r="AO861" s="119">
        <v>284</v>
      </c>
      <c r="AQ861" s="119">
        <v>599</v>
      </c>
      <c r="AR861" s="119">
        <v>609</v>
      </c>
      <c r="AS861" s="119">
        <v>2009</v>
      </c>
      <c r="AW861" s="119" t="s">
        <v>790</v>
      </c>
      <c r="BK861" s="211"/>
      <c r="BL861" s="212"/>
      <c r="BM861" s="212"/>
      <c r="BN861" s="212"/>
      <c r="BO861" s="212"/>
      <c r="BR861" s="101"/>
    </row>
    <row r="862" spans="1:70" s="119" customFormat="1" ht="12" customHeight="1">
      <c r="A862" s="215" t="s">
        <v>1087</v>
      </c>
      <c r="B862" s="216">
        <v>375.008</v>
      </c>
      <c r="D862" s="218">
        <v>376.672</v>
      </c>
      <c r="E862" s="219" t="s">
        <v>786</v>
      </c>
      <c r="F862" s="67">
        <f>IF(D862&lt;=374.5,(D862-'[2]Stages'!$C$73)*'[2]Stages'!$H$74+'[2]Stages'!$E$73,IF(D862&lt;=385.3,(D862-'[2]Stages'!$C$74)*'[2]Stages'!$H$75+'[2]Stages'!$E$74,IF(D862&lt;=391.8,(D862-'[2]Stages'!$C$75)*'[2]Stages'!$H$76+'[2]Stages'!$E$75,IF(D862&lt;=397.5,(D862-'[2]Stages'!$C$76)*'[2]Stages'!$H$77+'[2]Stages'!$E$76,IF(D862&lt;=407,(D862-'[2]Stages'!$C$77)*'[2]Stages'!$H$78+'[2]Stages'!$E$77,IF(D862&lt;=411.2,(D862-'[2]Stages'!$C$78)*'[2]Stages'!$H$79+'[2]Stages'!$E$78,IF(D862&lt;=416,(D862-'[2]Stages'!$C$79)*'[2]Stages'!$H$80+'[2]Stages'!$E$79)))))))</f>
        <v>374.34161111111115</v>
      </c>
      <c r="G862" s="119" t="s">
        <v>19</v>
      </c>
      <c r="H862" s="215" t="s">
        <v>1027</v>
      </c>
      <c r="I862" s="215" t="s">
        <v>1050</v>
      </c>
      <c r="M862" s="216"/>
      <c r="Q862" s="215" t="s">
        <v>238</v>
      </c>
      <c r="R862" s="227" t="s">
        <v>838</v>
      </c>
      <c r="W862" s="105" t="s">
        <v>477</v>
      </c>
      <c r="AA862" s="221" t="s">
        <v>788</v>
      </c>
      <c r="AB862" s="18">
        <v>22.4</v>
      </c>
      <c r="AC862" s="228">
        <v>18.9</v>
      </c>
      <c r="AD862" s="223"/>
      <c r="AE862" s="228">
        <v>18.9</v>
      </c>
      <c r="AF862" s="222">
        <v>0.2</v>
      </c>
      <c r="AG862" s="228">
        <v>18.9</v>
      </c>
      <c r="AH862" s="146">
        <f t="shared" si="21"/>
        <v>19.1</v>
      </c>
      <c r="AI862" s="222">
        <v>26.1</v>
      </c>
      <c r="AJ862" s="223"/>
      <c r="AM862" s="119" t="s">
        <v>789</v>
      </c>
      <c r="AN862" s="119" t="s">
        <v>231</v>
      </c>
      <c r="AO862" s="119">
        <v>284</v>
      </c>
      <c r="AQ862" s="119">
        <v>599</v>
      </c>
      <c r="AR862" s="119">
        <v>609</v>
      </c>
      <c r="AS862" s="119">
        <v>2009</v>
      </c>
      <c r="AW862" s="119" t="s">
        <v>790</v>
      </c>
      <c r="BK862" s="211"/>
      <c r="BL862" s="212"/>
      <c r="BM862" s="212"/>
      <c r="BN862" s="212"/>
      <c r="BO862" s="212"/>
      <c r="BR862" s="101"/>
    </row>
    <row r="863" spans="1:70" s="119" customFormat="1" ht="12" customHeight="1">
      <c r="A863" s="215" t="s">
        <v>1088</v>
      </c>
      <c r="B863" s="216">
        <v>375.02</v>
      </c>
      <c r="D863" s="218">
        <v>376.69</v>
      </c>
      <c r="E863" s="219" t="s">
        <v>786</v>
      </c>
      <c r="F863" s="67">
        <f>IF(D863&lt;=374.5,(D863-'[2]Stages'!$C$73)*'[2]Stages'!$H$74+'[2]Stages'!$E$73,IF(D863&lt;=385.3,(D863-'[2]Stages'!$C$74)*'[2]Stages'!$H$75+'[2]Stages'!$E$74,IF(D863&lt;=391.8,(D863-'[2]Stages'!$C$75)*'[2]Stages'!$H$76+'[2]Stages'!$E$75,IF(D863&lt;=397.5,(D863-'[2]Stages'!$C$76)*'[2]Stages'!$H$77+'[2]Stages'!$E$76,IF(D863&lt;=407,(D863-'[2]Stages'!$C$77)*'[2]Stages'!$H$78+'[2]Stages'!$E$77,IF(D863&lt;=411.2,(D863-'[2]Stages'!$C$78)*'[2]Stages'!$H$79+'[2]Stages'!$E$78,IF(D863&lt;=416,(D863-'[2]Stages'!$C$79)*'[2]Stages'!$H$80+'[2]Stages'!$E$79)))))))</f>
        <v>374.3590277777778</v>
      </c>
      <c r="G863" s="119" t="s">
        <v>19</v>
      </c>
      <c r="H863" s="215" t="s">
        <v>1027</v>
      </c>
      <c r="I863" s="215" t="s">
        <v>1050</v>
      </c>
      <c r="M863" s="216"/>
      <c r="Q863" s="215" t="s">
        <v>238</v>
      </c>
      <c r="R863" s="215" t="s">
        <v>971</v>
      </c>
      <c r="W863" s="105" t="s">
        <v>477</v>
      </c>
      <c r="AA863" s="221" t="s">
        <v>788</v>
      </c>
      <c r="AB863" s="18">
        <v>22.4</v>
      </c>
      <c r="AC863" s="222">
        <v>18.07</v>
      </c>
      <c r="AD863" s="223"/>
      <c r="AE863" s="222">
        <v>18.07</v>
      </c>
      <c r="AF863" s="222">
        <v>0.2</v>
      </c>
      <c r="AG863" s="222">
        <v>18.07</v>
      </c>
      <c r="AH863" s="146">
        <f t="shared" si="21"/>
        <v>18.270000000000003</v>
      </c>
      <c r="AI863" s="222">
        <v>29.8</v>
      </c>
      <c r="AJ863" s="223"/>
      <c r="AM863" s="119" t="s">
        <v>789</v>
      </c>
      <c r="AN863" s="119" t="s">
        <v>231</v>
      </c>
      <c r="AO863" s="119">
        <v>284</v>
      </c>
      <c r="AQ863" s="119">
        <v>599</v>
      </c>
      <c r="AR863" s="119">
        <v>609</v>
      </c>
      <c r="AS863" s="119">
        <v>2009</v>
      </c>
      <c r="AW863" s="119" t="s">
        <v>790</v>
      </c>
      <c r="BK863" s="211"/>
      <c r="BL863" s="212"/>
      <c r="BM863" s="212"/>
      <c r="BN863" s="212"/>
      <c r="BO863" s="212"/>
      <c r="BR863" s="101"/>
    </row>
    <row r="864" spans="1:70" s="119" customFormat="1" ht="12" customHeight="1">
      <c r="A864" s="215" t="s">
        <v>1089</v>
      </c>
      <c r="B864" s="216">
        <v>375.05</v>
      </c>
      <c r="D864" s="218">
        <v>376.73</v>
      </c>
      <c r="E864" s="219" t="s">
        <v>786</v>
      </c>
      <c r="F864" s="67">
        <f>IF(D864&lt;=374.5,(D864-'[2]Stages'!$C$73)*'[2]Stages'!$H$74+'[2]Stages'!$E$73,IF(D864&lt;=385.3,(D864-'[2]Stages'!$C$74)*'[2]Stages'!$H$75+'[2]Stages'!$E$74,IF(D864&lt;=391.8,(D864-'[2]Stages'!$C$75)*'[2]Stages'!$H$76+'[2]Stages'!$E$75,IF(D864&lt;=397.5,(D864-'[2]Stages'!$C$76)*'[2]Stages'!$H$77+'[2]Stages'!$E$76,IF(D864&lt;=407,(D864-'[2]Stages'!$C$77)*'[2]Stages'!$H$78+'[2]Stages'!$E$77,IF(D864&lt;=411.2,(D864-'[2]Stages'!$C$78)*'[2]Stages'!$H$79+'[2]Stages'!$E$78,IF(D864&lt;=416,(D864-'[2]Stages'!$C$79)*'[2]Stages'!$H$80+'[2]Stages'!$E$79)))))))</f>
        <v>374.3977314814815</v>
      </c>
      <c r="G864" s="119" t="s">
        <v>19</v>
      </c>
      <c r="H864" s="215" t="s">
        <v>1027</v>
      </c>
      <c r="I864" s="215" t="s">
        <v>1050</v>
      </c>
      <c r="M864" s="216"/>
      <c r="Q864" s="215" t="s">
        <v>238</v>
      </c>
      <c r="R864" s="215" t="s">
        <v>796</v>
      </c>
      <c r="W864" s="105" t="s">
        <v>477</v>
      </c>
      <c r="AA864" s="221" t="s">
        <v>788</v>
      </c>
      <c r="AB864" s="18">
        <v>22.4</v>
      </c>
      <c r="AC864" s="222">
        <v>17.4</v>
      </c>
      <c r="AD864" s="223"/>
      <c r="AE864" s="222">
        <v>17.4</v>
      </c>
      <c r="AF864" s="222">
        <v>0.38</v>
      </c>
      <c r="AG864" s="222">
        <v>17.4</v>
      </c>
      <c r="AH864" s="146">
        <f t="shared" si="21"/>
        <v>17.6</v>
      </c>
      <c r="AI864" s="222">
        <v>32.7</v>
      </c>
      <c r="AJ864" s="223"/>
      <c r="AM864" s="119" t="s">
        <v>789</v>
      </c>
      <c r="AN864" s="119" t="s">
        <v>231</v>
      </c>
      <c r="AO864" s="119">
        <v>284</v>
      </c>
      <c r="AQ864" s="119">
        <v>599</v>
      </c>
      <c r="AR864" s="119">
        <v>609</v>
      </c>
      <c r="AS864" s="119">
        <v>2009</v>
      </c>
      <c r="AW864" s="119" t="s">
        <v>790</v>
      </c>
      <c r="BK864" s="211"/>
      <c r="BL864" s="212"/>
      <c r="BM864" s="212"/>
      <c r="BN864" s="212"/>
      <c r="BO864" s="212"/>
      <c r="BR864" s="101"/>
    </row>
    <row r="865" spans="1:70" s="119" customFormat="1" ht="12" customHeight="1">
      <c r="A865" s="215" t="s">
        <v>1090</v>
      </c>
      <c r="B865" s="216">
        <v>375.05</v>
      </c>
      <c r="D865" s="218">
        <v>376.73</v>
      </c>
      <c r="E865" s="219" t="s">
        <v>786</v>
      </c>
      <c r="F865" s="67">
        <f>IF(D865&lt;=374.5,(D865-'[2]Stages'!$C$73)*'[2]Stages'!$H$74+'[2]Stages'!$E$73,IF(D865&lt;=385.3,(D865-'[2]Stages'!$C$74)*'[2]Stages'!$H$75+'[2]Stages'!$E$74,IF(D865&lt;=391.8,(D865-'[2]Stages'!$C$75)*'[2]Stages'!$H$76+'[2]Stages'!$E$75,IF(D865&lt;=397.5,(D865-'[2]Stages'!$C$76)*'[2]Stages'!$H$77+'[2]Stages'!$E$76,IF(D865&lt;=407,(D865-'[2]Stages'!$C$77)*'[2]Stages'!$H$78+'[2]Stages'!$E$77,IF(D865&lt;=411.2,(D865-'[2]Stages'!$C$78)*'[2]Stages'!$H$79+'[2]Stages'!$E$78,IF(D865&lt;=416,(D865-'[2]Stages'!$C$79)*'[2]Stages'!$H$80+'[2]Stages'!$E$79)))))))</f>
        <v>374.3977314814815</v>
      </c>
      <c r="G865" s="119" t="s">
        <v>19</v>
      </c>
      <c r="H865" s="215" t="s">
        <v>1027</v>
      </c>
      <c r="I865" s="215" t="s">
        <v>1050</v>
      </c>
      <c r="M865" s="216"/>
      <c r="Q865" s="215" t="s">
        <v>238</v>
      </c>
      <c r="R865" s="215" t="s">
        <v>971</v>
      </c>
      <c r="W865" s="105" t="s">
        <v>477</v>
      </c>
      <c r="AA865" s="221" t="s">
        <v>788</v>
      </c>
      <c r="AB865" s="18">
        <v>22.4</v>
      </c>
      <c r="AC865" s="222">
        <v>18.14</v>
      </c>
      <c r="AD865" s="223"/>
      <c r="AE865" s="222">
        <v>18.14</v>
      </c>
      <c r="AF865" s="222">
        <v>0.2</v>
      </c>
      <c r="AG865" s="222">
        <v>18.14</v>
      </c>
      <c r="AH865" s="146">
        <f t="shared" si="21"/>
        <v>18.340000000000003</v>
      </c>
      <c r="AI865" s="222">
        <v>29.5</v>
      </c>
      <c r="AJ865" s="223"/>
      <c r="AM865" s="119" t="s">
        <v>789</v>
      </c>
      <c r="AN865" s="119" t="s">
        <v>231</v>
      </c>
      <c r="AO865" s="119">
        <v>284</v>
      </c>
      <c r="AQ865" s="119">
        <v>599</v>
      </c>
      <c r="AR865" s="119">
        <v>609</v>
      </c>
      <c r="AS865" s="119">
        <v>2009</v>
      </c>
      <c r="AW865" s="119" t="s">
        <v>790</v>
      </c>
      <c r="BK865" s="211"/>
      <c r="BL865" s="212"/>
      <c r="BM865" s="212"/>
      <c r="BN865" s="212"/>
      <c r="BO865" s="212"/>
      <c r="BR865" s="101"/>
    </row>
    <row r="866" spans="1:70" s="119" customFormat="1" ht="12" customHeight="1">
      <c r="A866" s="215" t="s">
        <v>1091</v>
      </c>
      <c r="B866" s="216">
        <v>375.07</v>
      </c>
      <c r="D866" s="218">
        <v>376.76</v>
      </c>
      <c r="E866" s="219" t="s">
        <v>786</v>
      </c>
      <c r="F866" s="67">
        <f>IF(D866&lt;=374.5,(D866-'[2]Stages'!$C$73)*'[2]Stages'!$H$74+'[2]Stages'!$E$73,IF(D866&lt;=385.3,(D866-'[2]Stages'!$C$74)*'[2]Stages'!$H$75+'[2]Stages'!$E$74,IF(D866&lt;=391.8,(D866-'[2]Stages'!$C$75)*'[2]Stages'!$H$76+'[2]Stages'!$E$75,IF(D866&lt;=397.5,(D866-'[2]Stages'!$C$76)*'[2]Stages'!$H$77+'[2]Stages'!$E$76,IF(D866&lt;=407,(D866-'[2]Stages'!$C$77)*'[2]Stages'!$H$78+'[2]Stages'!$E$77,IF(D866&lt;=411.2,(D866-'[2]Stages'!$C$78)*'[2]Stages'!$H$79+'[2]Stages'!$E$78,IF(D866&lt;=416,(D866-'[2]Stages'!$C$79)*'[2]Stages'!$H$80+'[2]Stages'!$E$79)))))))</f>
        <v>374.42675925925926</v>
      </c>
      <c r="G866" s="119" t="s">
        <v>19</v>
      </c>
      <c r="H866" s="215" t="s">
        <v>1027</v>
      </c>
      <c r="I866" s="215" t="s">
        <v>1050</v>
      </c>
      <c r="M866" s="216"/>
      <c r="Q866" s="215" t="s">
        <v>238</v>
      </c>
      <c r="R866" s="215" t="s">
        <v>796</v>
      </c>
      <c r="W866" s="105" t="s">
        <v>477</v>
      </c>
      <c r="AA866" s="226">
        <v>1</v>
      </c>
      <c r="AB866" s="18">
        <v>22.4</v>
      </c>
      <c r="AC866" s="222">
        <v>18.39</v>
      </c>
      <c r="AD866" s="223"/>
      <c r="AE866" s="222">
        <v>18.39</v>
      </c>
      <c r="AF866" s="222"/>
      <c r="AG866" s="222">
        <v>18.39</v>
      </c>
      <c r="AH866" s="146">
        <f t="shared" si="21"/>
        <v>18.590000000000003</v>
      </c>
      <c r="AI866" s="222">
        <v>28.4</v>
      </c>
      <c r="AJ866" s="223"/>
      <c r="AM866" s="119" t="s">
        <v>789</v>
      </c>
      <c r="AN866" s="119" t="s">
        <v>231</v>
      </c>
      <c r="AO866" s="119">
        <v>284</v>
      </c>
      <c r="AQ866" s="119">
        <v>599</v>
      </c>
      <c r="AR866" s="119">
        <v>609</v>
      </c>
      <c r="AS866" s="119">
        <v>2009</v>
      </c>
      <c r="AW866" s="119" t="s">
        <v>790</v>
      </c>
      <c r="BK866" s="211"/>
      <c r="BL866" s="212"/>
      <c r="BM866" s="212"/>
      <c r="BN866" s="212"/>
      <c r="BO866" s="212"/>
      <c r="BR866" s="101"/>
    </row>
    <row r="867" spans="1:70" s="119" customFormat="1" ht="12" customHeight="1">
      <c r="A867" s="215" t="s">
        <v>1092</v>
      </c>
      <c r="B867" s="217">
        <v>375.07</v>
      </c>
      <c r="D867" s="224">
        <v>376.76</v>
      </c>
      <c r="E867" s="219" t="s">
        <v>786</v>
      </c>
      <c r="F867" s="67">
        <f>IF(D867&lt;=374.5,(D867-'[2]Stages'!$C$73)*'[2]Stages'!$H$74+'[2]Stages'!$E$73,IF(D867&lt;=385.3,(D867-'[2]Stages'!$C$74)*'[2]Stages'!$H$75+'[2]Stages'!$E$74,IF(D867&lt;=391.8,(D867-'[2]Stages'!$C$75)*'[2]Stages'!$H$76+'[2]Stages'!$E$75,IF(D867&lt;=397.5,(D867-'[2]Stages'!$C$76)*'[2]Stages'!$H$77+'[2]Stages'!$E$76,IF(D867&lt;=407,(D867-'[2]Stages'!$C$77)*'[2]Stages'!$H$78+'[2]Stages'!$E$77,IF(D867&lt;=411.2,(D867-'[2]Stages'!$C$78)*'[2]Stages'!$H$79+'[2]Stages'!$E$78,IF(D867&lt;=416,(D867-'[2]Stages'!$C$79)*'[2]Stages'!$H$80+'[2]Stages'!$E$79)))))))</f>
        <v>374.42675925925926</v>
      </c>
      <c r="G867" s="119" t="s">
        <v>19</v>
      </c>
      <c r="H867" s="215" t="s">
        <v>1027</v>
      </c>
      <c r="I867" s="215" t="s">
        <v>1083</v>
      </c>
      <c r="M867" s="217"/>
      <c r="Q867" s="215" t="s">
        <v>207</v>
      </c>
      <c r="R867" s="215" t="s">
        <v>774</v>
      </c>
      <c r="W867" s="105" t="s">
        <v>477</v>
      </c>
      <c r="AA867" s="221" t="s">
        <v>788</v>
      </c>
      <c r="AB867" s="18">
        <v>22.4</v>
      </c>
      <c r="AC867" s="225">
        <v>18.63</v>
      </c>
      <c r="AD867" s="223"/>
      <c r="AE867" s="225">
        <v>18.63</v>
      </c>
      <c r="AF867" s="225">
        <v>0.27</v>
      </c>
      <c r="AG867" s="225">
        <v>18.63</v>
      </c>
      <c r="AH867" s="146">
        <f t="shared" si="21"/>
        <v>18.830000000000002</v>
      </c>
      <c r="AI867" s="225">
        <v>27.3</v>
      </c>
      <c r="AJ867" s="223"/>
      <c r="AM867" s="119" t="s">
        <v>789</v>
      </c>
      <c r="AN867" s="119" t="s">
        <v>231</v>
      </c>
      <c r="AO867" s="119">
        <v>284</v>
      </c>
      <c r="AQ867" s="119">
        <v>599</v>
      </c>
      <c r="AR867" s="119">
        <v>609</v>
      </c>
      <c r="AS867" s="119">
        <v>2009</v>
      </c>
      <c r="AW867" s="119" t="s">
        <v>790</v>
      </c>
      <c r="BK867" s="211"/>
      <c r="BL867" s="212"/>
      <c r="BM867" s="212"/>
      <c r="BN867" s="212"/>
      <c r="BO867" s="212"/>
      <c r="BR867" s="101"/>
    </row>
    <row r="868" spans="1:70" s="119" customFormat="1" ht="12" customHeight="1">
      <c r="A868" s="215" t="s">
        <v>1093</v>
      </c>
      <c r="B868" s="216">
        <v>375.08</v>
      </c>
      <c r="D868" s="218">
        <v>376.77</v>
      </c>
      <c r="E868" s="219" t="s">
        <v>786</v>
      </c>
      <c r="F868" s="67">
        <f>IF(D868&lt;=374.5,(D868-'[2]Stages'!$C$73)*'[2]Stages'!$H$74+'[2]Stages'!$E$73,IF(D868&lt;=385.3,(D868-'[2]Stages'!$C$74)*'[2]Stages'!$H$75+'[2]Stages'!$E$74,IF(D868&lt;=391.8,(D868-'[2]Stages'!$C$75)*'[2]Stages'!$H$76+'[2]Stages'!$E$75,IF(D868&lt;=397.5,(D868-'[2]Stages'!$C$76)*'[2]Stages'!$H$77+'[2]Stages'!$E$76,IF(D868&lt;=407,(D868-'[2]Stages'!$C$77)*'[2]Stages'!$H$78+'[2]Stages'!$E$77,IF(D868&lt;=411.2,(D868-'[2]Stages'!$C$78)*'[2]Stages'!$H$79+'[2]Stages'!$E$78,IF(D868&lt;=416,(D868-'[2]Stages'!$C$79)*'[2]Stages'!$H$80+'[2]Stages'!$E$79)))))))</f>
        <v>374.4364351851852</v>
      </c>
      <c r="G868" s="119" t="s">
        <v>19</v>
      </c>
      <c r="H868" s="215" t="s">
        <v>1027</v>
      </c>
      <c r="I868" s="215" t="s">
        <v>1094</v>
      </c>
      <c r="M868" s="216"/>
      <c r="Q868" s="215" t="s">
        <v>238</v>
      </c>
      <c r="R868" s="215" t="s">
        <v>971</v>
      </c>
      <c r="W868" s="105" t="s">
        <v>477</v>
      </c>
      <c r="AA868" s="221" t="s">
        <v>788</v>
      </c>
      <c r="AB868" s="18">
        <v>22.4</v>
      </c>
      <c r="AC868" s="222">
        <v>17.5</v>
      </c>
      <c r="AD868" s="223"/>
      <c r="AE868" s="222">
        <v>17.5</v>
      </c>
      <c r="AF868" s="222">
        <v>0.2</v>
      </c>
      <c r="AG868" s="222">
        <v>17.5</v>
      </c>
      <c r="AH868" s="146">
        <f t="shared" si="21"/>
        <v>17.700000000000003</v>
      </c>
      <c r="AI868" s="222">
        <v>32.3</v>
      </c>
      <c r="AJ868" s="223"/>
      <c r="AM868" s="119" t="s">
        <v>789</v>
      </c>
      <c r="AN868" s="119" t="s">
        <v>231</v>
      </c>
      <c r="AO868" s="119">
        <v>284</v>
      </c>
      <c r="AQ868" s="119">
        <v>599</v>
      </c>
      <c r="AR868" s="119">
        <v>609</v>
      </c>
      <c r="AS868" s="119">
        <v>2009</v>
      </c>
      <c r="AW868" s="119" t="s">
        <v>790</v>
      </c>
      <c r="BK868" s="211"/>
      <c r="BL868" s="212"/>
      <c r="BM868" s="212"/>
      <c r="BN868" s="212"/>
      <c r="BO868" s="212"/>
      <c r="BR868" s="101"/>
    </row>
    <row r="869" spans="1:70" s="119" customFormat="1" ht="12" customHeight="1">
      <c r="A869" s="215" t="s">
        <v>1095</v>
      </c>
      <c r="B869" s="216">
        <v>375.08</v>
      </c>
      <c r="D869" s="218">
        <v>376.78</v>
      </c>
      <c r="E869" s="219" t="s">
        <v>786</v>
      </c>
      <c r="F869" s="67">
        <f>IF(D869&lt;=374.5,(D869-'[2]Stages'!$C$73)*'[2]Stages'!$H$74+'[2]Stages'!$E$73,IF(D869&lt;=385.3,(D869-'[2]Stages'!$C$74)*'[2]Stages'!$H$75+'[2]Stages'!$E$74,IF(D869&lt;=391.8,(D869-'[2]Stages'!$C$75)*'[2]Stages'!$H$76+'[2]Stages'!$E$75,IF(D869&lt;=397.5,(D869-'[2]Stages'!$C$76)*'[2]Stages'!$H$77+'[2]Stages'!$E$76,IF(D869&lt;=407,(D869-'[2]Stages'!$C$77)*'[2]Stages'!$H$78+'[2]Stages'!$E$77,IF(D869&lt;=411.2,(D869-'[2]Stages'!$C$78)*'[2]Stages'!$H$79+'[2]Stages'!$E$78,IF(D869&lt;=416,(D869-'[2]Stages'!$C$79)*'[2]Stages'!$H$80+'[2]Stages'!$E$79)))))))</f>
        <v>374.44611111111107</v>
      </c>
      <c r="G869" s="119" t="s">
        <v>19</v>
      </c>
      <c r="H869" s="215" t="s">
        <v>1027</v>
      </c>
      <c r="I869" s="215" t="s">
        <v>1094</v>
      </c>
      <c r="M869" s="216"/>
      <c r="Q869" s="215" t="s">
        <v>238</v>
      </c>
      <c r="R869" s="215" t="s">
        <v>971</v>
      </c>
      <c r="W869" s="105" t="s">
        <v>477</v>
      </c>
      <c r="AA869" s="221" t="s">
        <v>788</v>
      </c>
      <c r="AB869" s="18">
        <v>22.4</v>
      </c>
      <c r="AC869" s="222">
        <v>17.8</v>
      </c>
      <c r="AD869" s="223"/>
      <c r="AE869" s="222">
        <v>17.8</v>
      </c>
      <c r="AF869" s="222">
        <v>0.2</v>
      </c>
      <c r="AG869" s="222">
        <v>17.8</v>
      </c>
      <c r="AH869" s="146">
        <f t="shared" si="21"/>
        <v>18.000000000000004</v>
      </c>
      <c r="AI869" s="222">
        <v>31</v>
      </c>
      <c r="AJ869" s="223"/>
      <c r="AM869" s="119" t="s">
        <v>789</v>
      </c>
      <c r="AN869" s="119" t="s">
        <v>231</v>
      </c>
      <c r="AO869" s="119">
        <v>284</v>
      </c>
      <c r="AQ869" s="119">
        <v>599</v>
      </c>
      <c r="AR869" s="119">
        <v>609</v>
      </c>
      <c r="AS869" s="119">
        <v>2009</v>
      </c>
      <c r="AW869" s="119" t="s">
        <v>790</v>
      </c>
      <c r="BK869" s="211"/>
      <c r="BL869" s="212"/>
      <c r="BM869" s="212"/>
      <c r="BN869" s="212"/>
      <c r="BO869" s="212"/>
      <c r="BR869" s="101"/>
    </row>
    <row r="870" spans="1:70" s="119" customFormat="1" ht="12" customHeight="1">
      <c r="A870" s="99"/>
      <c r="B870" s="100"/>
      <c r="C870" s="101"/>
      <c r="D870" s="124">
        <v>376.7864082474226</v>
      </c>
      <c r="E870" s="103" t="s">
        <v>276</v>
      </c>
      <c r="F870" s="67">
        <f>IF(D870&lt;=374.5,(D870-'[2]Stages'!$C$73)*'[2]Stages'!$H$74+'[2]Stages'!$E$73,IF(D870&lt;=385.3,(D870-'[2]Stages'!$C$74)*'[2]Stages'!$H$75+'[2]Stages'!$E$74,IF(D870&lt;=391.8,(D870-'[2]Stages'!$C$75)*'[2]Stages'!$H$76+'[2]Stages'!$E$75,IF(D870&lt;=397.5,(D870-'[2]Stages'!$C$76)*'[2]Stages'!$H$77+'[2]Stages'!$E$76,IF(D870&lt;=407,(D870-'[2]Stages'!$C$77)*'[2]Stages'!$H$78+'[2]Stages'!$E$77,IF(D870&lt;=411.2,(D870-'[2]Stages'!$C$78)*'[2]Stages'!$H$79+'[2]Stages'!$E$78,IF(D870&lt;=416,(D870-'[2]Stages'!$C$79)*'[2]Stages'!$H$80+'[2]Stages'!$E$79)))))))</f>
        <v>374.45231168384873</v>
      </c>
      <c r="G870" s="119" t="s">
        <v>19</v>
      </c>
      <c r="H870" s="101"/>
      <c r="I870" s="101"/>
      <c r="J870" s="101"/>
      <c r="K870" s="101"/>
      <c r="L870" s="101"/>
      <c r="M870" s="101"/>
      <c r="N870" s="101"/>
      <c r="O870" s="101"/>
      <c r="P870" s="101"/>
      <c r="Q870" s="229" t="s">
        <v>1096</v>
      </c>
      <c r="R870" s="229"/>
      <c r="S870" s="101"/>
      <c r="T870" s="101"/>
      <c r="U870" s="105"/>
      <c r="V870" s="189"/>
      <c r="W870" s="105" t="s">
        <v>477</v>
      </c>
      <c r="X870" s="101"/>
      <c r="Y870" s="101"/>
      <c r="Z870" s="101"/>
      <c r="AA870" s="101"/>
      <c r="AB870" s="18">
        <v>22.4</v>
      </c>
      <c r="AC870" s="189">
        <v>18.5</v>
      </c>
      <c r="AD870" s="100"/>
      <c r="AE870" s="189">
        <v>18.5</v>
      </c>
      <c r="AF870" s="189"/>
      <c r="AG870" s="189">
        <v>18.5</v>
      </c>
      <c r="AH870" s="146">
        <f t="shared" si="21"/>
        <v>18.700000000000003</v>
      </c>
      <c r="AI870" s="189">
        <f>113.3-4.38*(AE870-(-1))</f>
        <v>27.89</v>
      </c>
      <c r="AJ870" s="189">
        <f>113.3-4.38*(AE870-1.5-(-1))</f>
        <v>34.459999999999994</v>
      </c>
      <c r="AK870" s="101"/>
      <c r="AL870" s="101"/>
      <c r="AM870" s="101" t="s">
        <v>1097</v>
      </c>
      <c r="AN870" s="101" t="s">
        <v>1098</v>
      </c>
      <c r="AO870" s="100">
        <v>93</v>
      </c>
      <c r="AP870" s="101"/>
      <c r="AQ870" s="100">
        <v>542</v>
      </c>
      <c r="AR870" s="100">
        <v>553</v>
      </c>
      <c r="AS870" s="100">
        <v>2004</v>
      </c>
      <c r="AT870" s="101"/>
      <c r="AU870" s="101"/>
      <c r="AV870" s="101"/>
      <c r="AW870" s="101" t="s">
        <v>1099</v>
      </c>
      <c r="AX870" s="124">
        <v>384.3799539568345</v>
      </c>
      <c r="AY870" s="124">
        <v>18.6</v>
      </c>
      <c r="AZ870" s="118">
        <v>384</v>
      </c>
      <c r="BA870" s="108">
        <f>AVERAGE(AY867:AY872)</f>
        <v>18.6</v>
      </c>
      <c r="BB870" s="108" t="e">
        <f>STDEV(AY867:AY872)</f>
        <v>#DIV/0!</v>
      </c>
      <c r="BC870" s="109">
        <f>COUNT(AY867:AY872)</f>
        <v>1</v>
      </c>
      <c r="BD870" s="108" t="e">
        <f>2*BB870/(BC870)^0.5</f>
        <v>#DIV/0!</v>
      </c>
      <c r="BE870" s="101"/>
      <c r="BF870" s="108"/>
      <c r="BG870" s="108"/>
      <c r="BH870" s="101"/>
      <c r="BI870" s="108"/>
      <c r="BJ870" s="101"/>
      <c r="BK870" s="211"/>
      <c r="BL870" s="212"/>
      <c r="BM870" s="212"/>
      <c r="BN870" s="212"/>
      <c r="BO870" s="212"/>
      <c r="BR870" s="114"/>
    </row>
    <row r="871" spans="1:70" s="119" customFormat="1" ht="12" customHeight="1">
      <c r="A871" s="215" t="s">
        <v>1100</v>
      </c>
      <c r="B871" s="216">
        <v>375.09</v>
      </c>
      <c r="D871" s="218">
        <v>376.79</v>
      </c>
      <c r="E871" s="219" t="s">
        <v>786</v>
      </c>
      <c r="F871" s="67">
        <f>IF(D871&lt;=374.5,(D871-'[2]Stages'!$C$73)*'[2]Stages'!$H$74+'[2]Stages'!$E$73,IF(D871&lt;=385.3,(D871-'[2]Stages'!$C$74)*'[2]Stages'!$H$75+'[2]Stages'!$E$74,IF(D871&lt;=391.8,(D871-'[2]Stages'!$C$75)*'[2]Stages'!$H$76+'[2]Stages'!$E$75,IF(D871&lt;=397.5,(D871-'[2]Stages'!$C$76)*'[2]Stages'!$H$77+'[2]Stages'!$E$76,IF(D871&lt;=407,(D871-'[2]Stages'!$C$77)*'[2]Stages'!$H$78+'[2]Stages'!$E$77,IF(D871&lt;=411.2,(D871-'[2]Stages'!$C$78)*'[2]Stages'!$H$79+'[2]Stages'!$E$78,IF(D871&lt;=416,(D871-'[2]Stages'!$C$79)*'[2]Stages'!$H$80+'[2]Stages'!$E$79)))))))</f>
        <v>374.45578703703706</v>
      </c>
      <c r="G871" s="119" t="s">
        <v>19</v>
      </c>
      <c r="H871" s="215" t="s">
        <v>1027</v>
      </c>
      <c r="I871" s="215" t="s">
        <v>1050</v>
      </c>
      <c r="M871" s="216"/>
      <c r="Q871" s="215" t="s">
        <v>238</v>
      </c>
      <c r="R871" s="215" t="s">
        <v>796</v>
      </c>
      <c r="W871" s="105" t="s">
        <v>477</v>
      </c>
      <c r="AA871" s="221" t="s">
        <v>788</v>
      </c>
      <c r="AB871" s="18">
        <v>22.4</v>
      </c>
      <c r="AC871" s="222">
        <v>17.83</v>
      </c>
      <c r="AD871" s="223"/>
      <c r="AE871" s="222">
        <v>17.83</v>
      </c>
      <c r="AF871" s="222">
        <v>0.32</v>
      </c>
      <c r="AG871" s="222">
        <v>17.83</v>
      </c>
      <c r="AH871" s="146">
        <f t="shared" si="21"/>
        <v>18.03</v>
      </c>
      <c r="AI871" s="222">
        <v>30.8</v>
      </c>
      <c r="AJ871" s="223"/>
      <c r="AM871" s="119" t="s">
        <v>789</v>
      </c>
      <c r="AN871" s="119" t="s">
        <v>231</v>
      </c>
      <c r="AO871" s="119">
        <v>284</v>
      </c>
      <c r="AQ871" s="119">
        <v>599</v>
      </c>
      <c r="AR871" s="119">
        <v>609</v>
      </c>
      <c r="AS871" s="119">
        <v>2009</v>
      </c>
      <c r="AW871" s="119" t="s">
        <v>790</v>
      </c>
      <c r="BK871" s="211"/>
      <c r="BL871" s="212"/>
      <c r="BM871" s="212"/>
      <c r="BN871" s="212"/>
      <c r="BO871" s="212"/>
      <c r="BR871" s="101"/>
    </row>
    <row r="872" spans="1:70" s="119" customFormat="1" ht="12" customHeight="1">
      <c r="A872" s="215" t="s">
        <v>1101</v>
      </c>
      <c r="B872" s="216">
        <v>375.09</v>
      </c>
      <c r="D872" s="218">
        <v>376.79</v>
      </c>
      <c r="E872" s="219" t="s">
        <v>786</v>
      </c>
      <c r="F872" s="67">
        <f>IF(D872&lt;=374.5,(D872-'[2]Stages'!$C$73)*'[2]Stages'!$H$74+'[2]Stages'!$E$73,IF(D872&lt;=385.3,(D872-'[2]Stages'!$C$74)*'[2]Stages'!$H$75+'[2]Stages'!$E$74,IF(D872&lt;=391.8,(D872-'[2]Stages'!$C$75)*'[2]Stages'!$H$76+'[2]Stages'!$E$75,IF(D872&lt;=397.5,(D872-'[2]Stages'!$C$76)*'[2]Stages'!$H$77+'[2]Stages'!$E$76,IF(D872&lt;=407,(D872-'[2]Stages'!$C$77)*'[2]Stages'!$H$78+'[2]Stages'!$E$77,IF(D872&lt;=411.2,(D872-'[2]Stages'!$C$78)*'[2]Stages'!$H$79+'[2]Stages'!$E$78,IF(D872&lt;=416,(D872-'[2]Stages'!$C$79)*'[2]Stages'!$H$80+'[2]Stages'!$E$79)))))))</f>
        <v>374.45578703703706</v>
      </c>
      <c r="G872" s="119" t="s">
        <v>19</v>
      </c>
      <c r="H872" s="215" t="s">
        <v>1027</v>
      </c>
      <c r="I872" s="215" t="s">
        <v>1102</v>
      </c>
      <c r="M872" s="216"/>
      <c r="Q872" s="215" t="s">
        <v>517</v>
      </c>
      <c r="R872" s="215" t="s">
        <v>1103</v>
      </c>
      <c r="W872" s="105" t="s">
        <v>477</v>
      </c>
      <c r="AA872" s="221" t="s">
        <v>788</v>
      </c>
      <c r="AB872" s="18">
        <v>22.4</v>
      </c>
      <c r="AC872" s="222">
        <v>18.5</v>
      </c>
      <c r="AD872" s="223"/>
      <c r="AE872" s="222">
        <v>18.5</v>
      </c>
      <c r="AF872" s="222">
        <v>0.2</v>
      </c>
      <c r="AG872" s="222">
        <v>18.5</v>
      </c>
      <c r="AH872" s="146">
        <f t="shared" si="21"/>
        <v>18.700000000000003</v>
      </c>
      <c r="AI872" s="222">
        <v>27.9</v>
      </c>
      <c r="AJ872" s="223"/>
      <c r="AM872" s="119" t="s">
        <v>789</v>
      </c>
      <c r="AN872" s="119" t="s">
        <v>231</v>
      </c>
      <c r="AO872" s="119">
        <v>284</v>
      </c>
      <c r="AQ872" s="119">
        <v>599</v>
      </c>
      <c r="AR872" s="119">
        <v>609</v>
      </c>
      <c r="AS872" s="119">
        <v>2009</v>
      </c>
      <c r="AW872" s="119" t="s">
        <v>790</v>
      </c>
      <c r="BK872" s="211"/>
      <c r="BL872" s="212"/>
      <c r="BM872" s="212"/>
      <c r="BN872" s="212"/>
      <c r="BO872" s="212"/>
      <c r="BR872" s="101"/>
    </row>
    <row r="873" spans="1:70" s="119" customFormat="1" ht="12" customHeight="1">
      <c r="A873" s="215" t="s">
        <v>1104</v>
      </c>
      <c r="B873" s="216">
        <v>375.11</v>
      </c>
      <c r="D873" s="218">
        <v>376.81</v>
      </c>
      <c r="E873" s="219" t="s">
        <v>786</v>
      </c>
      <c r="F873" s="67">
        <f>IF(D873&lt;=374.5,(D873-'[2]Stages'!$C$73)*'[2]Stages'!$H$74+'[2]Stages'!$E$73,IF(D873&lt;=385.3,(D873-'[2]Stages'!$C$74)*'[2]Stages'!$H$75+'[2]Stages'!$E$74,IF(D873&lt;=391.8,(D873-'[2]Stages'!$C$75)*'[2]Stages'!$H$76+'[2]Stages'!$E$75,IF(D873&lt;=397.5,(D873-'[2]Stages'!$C$76)*'[2]Stages'!$H$77+'[2]Stages'!$E$76,IF(D873&lt;=407,(D873-'[2]Stages'!$C$77)*'[2]Stages'!$H$78+'[2]Stages'!$E$77,IF(D873&lt;=411.2,(D873-'[2]Stages'!$C$78)*'[2]Stages'!$H$79+'[2]Stages'!$E$78,IF(D873&lt;=416,(D873-'[2]Stages'!$C$79)*'[2]Stages'!$H$80+'[2]Stages'!$E$79)))))))</f>
        <v>374.4751388888889</v>
      </c>
      <c r="G873" s="119" t="s">
        <v>19</v>
      </c>
      <c r="H873" s="215" t="s">
        <v>1027</v>
      </c>
      <c r="I873" s="215" t="s">
        <v>1094</v>
      </c>
      <c r="M873" s="216"/>
      <c r="Q873" s="215" t="s">
        <v>238</v>
      </c>
      <c r="R873" s="215" t="s">
        <v>971</v>
      </c>
      <c r="W873" s="105" t="s">
        <v>477</v>
      </c>
      <c r="AA873" s="221" t="s">
        <v>788</v>
      </c>
      <c r="AB873" s="18">
        <v>22.4</v>
      </c>
      <c r="AC873" s="222">
        <v>18</v>
      </c>
      <c r="AD873" s="223"/>
      <c r="AE873" s="222">
        <v>18</v>
      </c>
      <c r="AF873" s="222">
        <v>0.2</v>
      </c>
      <c r="AG873" s="222">
        <v>18</v>
      </c>
      <c r="AH873" s="146">
        <f t="shared" si="21"/>
        <v>18.200000000000003</v>
      </c>
      <c r="AI873" s="222">
        <v>30.1</v>
      </c>
      <c r="AJ873" s="223"/>
      <c r="AM873" s="119" t="s">
        <v>789</v>
      </c>
      <c r="AN873" s="119" t="s">
        <v>231</v>
      </c>
      <c r="AO873" s="119">
        <v>284</v>
      </c>
      <c r="AQ873" s="119">
        <v>599</v>
      </c>
      <c r="AR873" s="119">
        <v>609</v>
      </c>
      <c r="AS873" s="119">
        <v>2009</v>
      </c>
      <c r="AW873" s="119" t="s">
        <v>790</v>
      </c>
      <c r="BK873" s="211"/>
      <c r="BL873" s="212"/>
      <c r="BM873" s="212"/>
      <c r="BN873" s="212"/>
      <c r="BO873" s="212"/>
      <c r="BR873" s="101"/>
    </row>
    <row r="874" spans="1:70" s="119" customFormat="1" ht="12" customHeight="1">
      <c r="A874" s="215" t="s">
        <v>1105</v>
      </c>
      <c r="B874" s="216">
        <v>375.12</v>
      </c>
      <c r="D874" s="218">
        <v>376.83</v>
      </c>
      <c r="E874" s="219" t="s">
        <v>786</v>
      </c>
      <c r="F874" s="67">
        <f>IF(D874&lt;=374.5,(D874-'[2]Stages'!$C$73)*'[2]Stages'!$H$74+'[2]Stages'!$E$73,IF(D874&lt;=385.3,(D874-'[2]Stages'!$C$74)*'[2]Stages'!$H$75+'[2]Stages'!$E$74,IF(D874&lt;=391.8,(D874-'[2]Stages'!$C$75)*'[2]Stages'!$H$76+'[2]Stages'!$E$75,IF(D874&lt;=397.5,(D874-'[2]Stages'!$C$76)*'[2]Stages'!$H$77+'[2]Stages'!$E$76,IF(D874&lt;=407,(D874-'[2]Stages'!$C$77)*'[2]Stages'!$H$78+'[2]Stages'!$E$77,IF(D874&lt;=411.2,(D874-'[2]Stages'!$C$78)*'[2]Stages'!$H$79+'[2]Stages'!$E$78,IF(D874&lt;=416,(D874-'[2]Stages'!$C$79)*'[2]Stages'!$H$80+'[2]Stages'!$E$79)))))))</f>
        <v>374.49449074074073</v>
      </c>
      <c r="G874" s="119" t="s">
        <v>19</v>
      </c>
      <c r="H874" s="215" t="s">
        <v>1027</v>
      </c>
      <c r="I874" s="215" t="s">
        <v>1094</v>
      </c>
      <c r="M874" s="216"/>
      <c r="Q874" s="215" t="s">
        <v>238</v>
      </c>
      <c r="R874" s="215" t="s">
        <v>971</v>
      </c>
      <c r="W874" s="105" t="s">
        <v>477</v>
      </c>
      <c r="AA874" s="221" t="s">
        <v>788</v>
      </c>
      <c r="AB874" s="18">
        <v>22.4</v>
      </c>
      <c r="AC874" s="222">
        <v>18.2</v>
      </c>
      <c r="AD874" s="223"/>
      <c r="AE874" s="222">
        <v>18.2</v>
      </c>
      <c r="AF874" s="222">
        <v>0.2</v>
      </c>
      <c r="AG874" s="222">
        <v>18.2</v>
      </c>
      <c r="AH874" s="146">
        <f t="shared" si="21"/>
        <v>18.400000000000002</v>
      </c>
      <c r="AI874" s="222">
        <v>29.2</v>
      </c>
      <c r="AJ874" s="223"/>
      <c r="AM874" s="119" t="s">
        <v>789</v>
      </c>
      <c r="AN874" s="119" t="s">
        <v>231</v>
      </c>
      <c r="AO874" s="119">
        <v>284</v>
      </c>
      <c r="AQ874" s="119">
        <v>599</v>
      </c>
      <c r="AR874" s="119">
        <v>609</v>
      </c>
      <c r="AS874" s="119">
        <v>2009</v>
      </c>
      <c r="AW874" s="119" t="s">
        <v>790</v>
      </c>
      <c r="BK874" s="211"/>
      <c r="BL874" s="212"/>
      <c r="BM874" s="212"/>
      <c r="BN874" s="212"/>
      <c r="BO874" s="212"/>
      <c r="BR874" s="101"/>
    </row>
    <row r="875" spans="1:70" s="119" customFormat="1" ht="12" customHeight="1">
      <c r="A875" s="215" t="s">
        <v>1106</v>
      </c>
      <c r="B875" s="216">
        <v>375.13</v>
      </c>
      <c r="D875" s="218">
        <v>376.84</v>
      </c>
      <c r="E875" s="219" t="s">
        <v>786</v>
      </c>
      <c r="F875" s="67">
        <f>IF(D875&lt;=374.5,(D875-'[2]Stages'!$C$73)*'[2]Stages'!$H$74+'[2]Stages'!$E$73,IF(D875&lt;=385.3,(D875-'[2]Stages'!$C$74)*'[2]Stages'!$H$75+'[2]Stages'!$E$74,IF(D875&lt;=391.8,(D875-'[2]Stages'!$C$75)*'[2]Stages'!$H$76+'[2]Stages'!$E$75,IF(D875&lt;=397.5,(D875-'[2]Stages'!$C$76)*'[2]Stages'!$H$77+'[2]Stages'!$E$76,IF(D875&lt;=407,(D875-'[2]Stages'!$C$77)*'[2]Stages'!$H$78+'[2]Stages'!$E$77,IF(D875&lt;=411.2,(D875-'[2]Stages'!$C$78)*'[2]Stages'!$H$79+'[2]Stages'!$E$78,IF(D875&lt;=416,(D875-'[2]Stages'!$C$79)*'[2]Stages'!$H$80+'[2]Stages'!$E$79)))))))</f>
        <v>374.50416666666666</v>
      </c>
      <c r="G875" s="119" t="s">
        <v>19</v>
      </c>
      <c r="H875" s="215" t="s">
        <v>1027</v>
      </c>
      <c r="I875" s="215" t="s">
        <v>1094</v>
      </c>
      <c r="M875" s="216"/>
      <c r="Q875" s="215" t="s">
        <v>238</v>
      </c>
      <c r="R875" s="215" t="s">
        <v>971</v>
      </c>
      <c r="W875" s="105" t="s">
        <v>477</v>
      </c>
      <c r="AA875" s="221" t="s">
        <v>788</v>
      </c>
      <c r="AB875" s="18">
        <v>22.4</v>
      </c>
      <c r="AC875" s="222">
        <v>18.1</v>
      </c>
      <c r="AD875" s="223"/>
      <c r="AE875" s="222">
        <v>18.1</v>
      </c>
      <c r="AF875" s="222">
        <v>0.2</v>
      </c>
      <c r="AG875" s="222">
        <v>18.1</v>
      </c>
      <c r="AH875" s="146">
        <f t="shared" si="21"/>
        <v>18.300000000000004</v>
      </c>
      <c r="AI875" s="222">
        <v>29.6</v>
      </c>
      <c r="AJ875" s="223"/>
      <c r="AM875" s="119" t="s">
        <v>789</v>
      </c>
      <c r="AN875" s="119" t="s">
        <v>231</v>
      </c>
      <c r="AO875" s="119">
        <v>284</v>
      </c>
      <c r="AQ875" s="119">
        <v>599</v>
      </c>
      <c r="AR875" s="119">
        <v>609</v>
      </c>
      <c r="AS875" s="119">
        <v>2009</v>
      </c>
      <c r="AW875" s="119" t="s">
        <v>790</v>
      </c>
      <c r="BK875" s="211"/>
      <c r="BL875" s="212"/>
      <c r="BM875" s="212"/>
      <c r="BN875" s="212"/>
      <c r="BO875" s="212"/>
      <c r="BR875" s="101"/>
    </row>
    <row r="876" spans="1:70" s="119" customFormat="1" ht="12" customHeight="1">
      <c r="A876" s="215" t="s">
        <v>1107</v>
      </c>
      <c r="B876" s="216">
        <v>375.14</v>
      </c>
      <c r="D876" s="218">
        <v>376.86</v>
      </c>
      <c r="E876" s="219" t="s">
        <v>786</v>
      </c>
      <c r="F876" s="67">
        <f>IF(D876&lt;=374.5,(D876-'[2]Stages'!$C$73)*'[2]Stages'!$H$74+'[2]Stages'!$E$73,IF(D876&lt;=385.3,(D876-'[2]Stages'!$C$74)*'[2]Stages'!$H$75+'[2]Stages'!$E$74,IF(D876&lt;=391.8,(D876-'[2]Stages'!$C$75)*'[2]Stages'!$H$76+'[2]Stages'!$E$75,IF(D876&lt;=397.5,(D876-'[2]Stages'!$C$76)*'[2]Stages'!$H$77+'[2]Stages'!$E$76,IF(D876&lt;=407,(D876-'[2]Stages'!$C$77)*'[2]Stages'!$H$78+'[2]Stages'!$E$77,IF(D876&lt;=411.2,(D876-'[2]Stages'!$C$78)*'[2]Stages'!$H$79+'[2]Stages'!$E$78,IF(D876&lt;=416,(D876-'[2]Stages'!$C$79)*'[2]Stages'!$H$80+'[2]Stages'!$E$79)))))))</f>
        <v>374.52351851851853</v>
      </c>
      <c r="G876" s="119" t="s">
        <v>19</v>
      </c>
      <c r="H876" s="215" t="s">
        <v>1027</v>
      </c>
      <c r="I876" s="215" t="s">
        <v>1094</v>
      </c>
      <c r="M876" s="216"/>
      <c r="Q876" s="215" t="s">
        <v>517</v>
      </c>
      <c r="R876" s="215" t="s">
        <v>1103</v>
      </c>
      <c r="W876" s="105" t="s">
        <v>477</v>
      </c>
      <c r="AA876" s="221"/>
      <c r="AB876" s="18">
        <v>22.4</v>
      </c>
      <c r="AC876" s="222">
        <v>18.4</v>
      </c>
      <c r="AD876" s="223"/>
      <c r="AE876" s="222">
        <v>18.4</v>
      </c>
      <c r="AF876" s="222">
        <v>0.2</v>
      </c>
      <c r="AG876" s="222">
        <v>18.4</v>
      </c>
      <c r="AH876" s="146">
        <f t="shared" si="21"/>
        <v>18.6</v>
      </c>
      <c r="AI876" s="222">
        <v>28.2</v>
      </c>
      <c r="AJ876" s="223"/>
      <c r="AM876" s="119" t="s">
        <v>789</v>
      </c>
      <c r="AN876" s="119" t="s">
        <v>231</v>
      </c>
      <c r="AO876" s="119">
        <v>284</v>
      </c>
      <c r="AQ876" s="119">
        <v>599</v>
      </c>
      <c r="AR876" s="119">
        <v>609</v>
      </c>
      <c r="AS876" s="119">
        <v>2009</v>
      </c>
      <c r="AW876" s="119" t="s">
        <v>790</v>
      </c>
      <c r="BK876" s="211"/>
      <c r="BL876" s="212"/>
      <c r="BM876" s="212"/>
      <c r="BN876" s="212"/>
      <c r="BO876" s="212"/>
      <c r="BR876" s="101"/>
    </row>
    <row r="877" spans="1:70" s="119" customFormat="1" ht="12" customHeight="1">
      <c r="A877" s="215" t="s">
        <v>1108</v>
      </c>
      <c r="B877" s="217">
        <v>375.15</v>
      </c>
      <c r="D877" s="224">
        <v>376.88</v>
      </c>
      <c r="E877" s="219" t="s">
        <v>786</v>
      </c>
      <c r="F877" s="67">
        <f>IF(D877&lt;=374.5,(D877-'[2]Stages'!$C$73)*'[2]Stages'!$H$74+'[2]Stages'!$E$73,IF(D877&lt;=385.3,(D877-'[2]Stages'!$C$74)*'[2]Stages'!$H$75+'[2]Stages'!$E$74,IF(D877&lt;=391.8,(D877-'[2]Stages'!$C$75)*'[2]Stages'!$H$76+'[2]Stages'!$E$75,IF(D877&lt;=397.5,(D877-'[2]Stages'!$C$76)*'[2]Stages'!$H$77+'[2]Stages'!$E$76,IF(D877&lt;=407,(D877-'[2]Stages'!$C$77)*'[2]Stages'!$H$78+'[2]Stages'!$E$77,IF(D877&lt;=411.2,(D877-'[2]Stages'!$C$78)*'[2]Stages'!$H$79+'[2]Stages'!$E$78,IF(D877&lt;=416,(D877-'[2]Stages'!$C$79)*'[2]Stages'!$H$80+'[2]Stages'!$E$79)))))))</f>
        <v>374.5428703703704</v>
      </c>
      <c r="G877" s="119" t="s">
        <v>19</v>
      </c>
      <c r="H877" s="215" t="s">
        <v>1027</v>
      </c>
      <c r="I877" s="215" t="s">
        <v>1083</v>
      </c>
      <c r="M877" s="217"/>
      <c r="Q877" s="215" t="s">
        <v>207</v>
      </c>
      <c r="R877" s="215" t="s">
        <v>774</v>
      </c>
      <c r="W877" s="105" t="s">
        <v>477</v>
      </c>
      <c r="AA877" s="230">
        <v>2</v>
      </c>
      <c r="AB877" s="18">
        <v>22.4</v>
      </c>
      <c r="AC877" s="225">
        <v>20.44</v>
      </c>
      <c r="AD877" s="223"/>
      <c r="AE877" s="225">
        <v>20.44</v>
      </c>
      <c r="AF877" s="225">
        <v>0.18</v>
      </c>
      <c r="AG877" s="225">
        <v>20.44</v>
      </c>
      <c r="AH877" s="146">
        <f t="shared" si="21"/>
        <v>20.640000000000004</v>
      </c>
      <c r="AI877" s="225">
        <v>19.4</v>
      </c>
      <c r="AJ877" s="223"/>
      <c r="AM877" s="119" t="s">
        <v>789</v>
      </c>
      <c r="AN877" s="119" t="s">
        <v>231</v>
      </c>
      <c r="AO877" s="119">
        <v>284</v>
      </c>
      <c r="AQ877" s="119">
        <v>599</v>
      </c>
      <c r="AR877" s="119">
        <v>609</v>
      </c>
      <c r="AS877" s="119">
        <v>2009</v>
      </c>
      <c r="AW877" s="119" t="s">
        <v>790</v>
      </c>
      <c r="BK877" s="211"/>
      <c r="BL877" s="212"/>
      <c r="BM877" s="212"/>
      <c r="BN877" s="212"/>
      <c r="BO877" s="212"/>
      <c r="BR877" s="120"/>
    </row>
    <row r="878" spans="1:70" s="119" customFormat="1" ht="12" customHeight="1">
      <c r="A878" s="215" t="s">
        <v>1109</v>
      </c>
      <c r="B878" s="216">
        <v>375.16</v>
      </c>
      <c r="D878" s="218">
        <v>376.89</v>
      </c>
      <c r="E878" s="219" t="s">
        <v>786</v>
      </c>
      <c r="F878" s="67">
        <f>IF(D878&lt;=374.5,(D878-'[2]Stages'!$C$73)*'[2]Stages'!$H$74+'[2]Stages'!$E$73,IF(D878&lt;=385.3,(D878-'[2]Stages'!$C$74)*'[2]Stages'!$H$75+'[2]Stages'!$E$74,IF(D878&lt;=391.8,(D878-'[2]Stages'!$C$75)*'[2]Stages'!$H$76+'[2]Stages'!$E$75,IF(D878&lt;=397.5,(D878-'[2]Stages'!$C$76)*'[2]Stages'!$H$77+'[2]Stages'!$E$76,IF(D878&lt;=407,(D878-'[2]Stages'!$C$77)*'[2]Stages'!$H$78+'[2]Stages'!$E$77,IF(D878&lt;=411.2,(D878-'[2]Stages'!$C$78)*'[2]Stages'!$H$79+'[2]Stages'!$E$78,IF(D878&lt;=416,(D878-'[2]Stages'!$C$79)*'[2]Stages'!$H$80+'[2]Stages'!$E$79)))))))</f>
        <v>374.55254629629627</v>
      </c>
      <c r="G878" s="119" t="s">
        <v>19</v>
      </c>
      <c r="H878" s="215" t="s">
        <v>1027</v>
      </c>
      <c r="I878" s="215" t="s">
        <v>1094</v>
      </c>
      <c r="M878" s="216"/>
      <c r="Q878" s="215" t="s">
        <v>238</v>
      </c>
      <c r="R878" s="215" t="s">
        <v>971</v>
      </c>
      <c r="W878" s="105" t="s">
        <v>477</v>
      </c>
      <c r="AA878" s="221" t="s">
        <v>788</v>
      </c>
      <c r="AB878" s="18">
        <v>22.4</v>
      </c>
      <c r="AC878" s="222">
        <v>18.34</v>
      </c>
      <c r="AD878" s="223"/>
      <c r="AE878" s="222">
        <v>18.34</v>
      </c>
      <c r="AF878" s="222">
        <v>0.2</v>
      </c>
      <c r="AG878" s="222">
        <v>18.34</v>
      </c>
      <c r="AH878" s="146">
        <f t="shared" si="21"/>
        <v>18.540000000000003</v>
      </c>
      <c r="AI878" s="222">
        <v>28.6</v>
      </c>
      <c r="AJ878" s="223"/>
      <c r="AM878" s="119" t="s">
        <v>789</v>
      </c>
      <c r="AN878" s="119" t="s">
        <v>231</v>
      </c>
      <c r="AO878" s="119">
        <v>284</v>
      </c>
      <c r="AQ878" s="119">
        <v>599</v>
      </c>
      <c r="AR878" s="119">
        <v>609</v>
      </c>
      <c r="AS878" s="119">
        <v>2009</v>
      </c>
      <c r="AW878" s="119" t="s">
        <v>790</v>
      </c>
      <c r="BK878" s="211"/>
      <c r="BL878" s="212"/>
      <c r="BM878" s="212"/>
      <c r="BN878" s="212"/>
      <c r="BO878" s="212"/>
      <c r="BR878" s="120"/>
    </row>
    <row r="879" spans="1:70" s="119" customFormat="1" ht="12" customHeight="1">
      <c r="A879" s="215" t="s">
        <v>1110</v>
      </c>
      <c r="B879" s="216">
        <v>375.19</v>
      </c>
      <c r="D879" s="218">
        <v>376.94</v>
      </c>
      <c r="E879" s="219" t="s">
        <v>786</v>
      </c>
      <c r="F879" s="67">
        <f>IF(D879&lt;=374.5,(D879-'[2]Stages'!$C$73)*'[2]Stages'!$H$74+'[2]Stages'!$E$73,IF(D879&lt;=385.3,(D879-'[2]Stages'!$C$74)*'[2]Stages'!$H$75+'[2]Stages'!$E$74,IF(D879&lt;=391.8,(D879-'[2]Stages'!$C$75)*'[2]Stages'!$H$76+'[2]Stages'!$E$75,IF(D879&lt;=397.5,(D879-'[2]Stages'!$C$76)*'[2]Stages'!$H$77+'[2]Stages'!$E$76,IF(D879&lt;=407,(D879-'[2]Stages'!$C$77)*'[2]Stages'!$H$78+'[2]Stages'!$E$77,IF(D879&lt;=411.2,(D879-'[2]Stages'!$C$78)*'[2]Stages'!$H$79+'[2]Stages'!$E$78,IF(D879&lt;=416,(D879-'[2]Stages'!$C$79)*'[2]Stages'!$H$80+'[2]Stages'!$E$79)))))))</f>
        <v>374.60092592592594</v>
      </c>
      <c r="G879" s="119" t="s">
        <v>19</v>
      </c>
      <c r="H879" s="215" t="s">
        <v>1027</v>
      </c>
      <c r="I879" s="215" t="s">
        <v>1094</v>
      </c>
      <c r="M879" s="216"/>
      <c r="Q879" s="215" t="s">
        <v>517</v>
      </c>
      <c r="R879" s="215" t="s">
        <v>1103</v>
      </c>
      <c r="W879" s="105" t="s">
        <v>477</v>
      </c>
      <c r="AA879" s="221" t="s">
        <v>788</v>
      </c>
      <c r="AB879" s="18">
        <v>22.4</v>
      </c>
      <c r="AC879" s="222">
        <v>18.2</v>
      </c>
      <c r="AD879" s="223"/>
      <c r="AE879" s="222">
        <v>18.2</v>
      </c>
      <c r="AF879" s="222">
        <v>0.2</v>
      </c>
      <c r="AG879" s="222">
        <v>18.2</v>
      </c>
      <c r="AH879" s="146">
        <f t="shared" si="21"/>
        <v>18.400000000000002</v>
      </c>
      <c r="AI879" s="222">
        <v>29.1</v>
      </c>
      <c r="AJ879" s="223"/>
      <c r="AM879" s="119" t="s">
        <v>789</v>
      </c>
      <c r="AN879" s="119" t="s">
        <v>231</v>
      </c>
      <c r="AO879" s="119">
        <v>284</v>
      </c>
      <c r="AQ879" s="119">
        <v>599</v>
      </c>
      <c r="AR879" s="119">
        <v>609</v>
      </c>
      <c r="AS879" s="119">
        <v>2009</v>
      </c>
      <c r="AW879" s="119" t="s">
        <v>790</v>
      </c>
      <c r="BK879" s="211"/>
      <c r="BL879" s="212"/>
      <c r="BM879" s="212"/>
      <c r="BN879" s="212"/>
      <c r="BO879" s="212"/>
      <c r="BR879" s="120"/>
    </row>
    <row r="880" spans="1:70" s="119" customFormat="1" ht="12" customHeight="1">
      <c r="A880" s="215" t="s">
        <v>1111</v>
      </c>
      <c r="B880" s="216">
        <v>375.22</v>
      </c>
      <c r="D880" s="218">
        <v>376.97</v>
      </c>
      <c r="E880" s="219" t="s">
        <v>786</v>
      </c>
      <c r="F880" s="67">
        <f>IF(D880&lt;=374.5,(D880-'[2]Stages'!$C$73)*'[2]Stages'!$H$74+'[2]Stages'!$E$73,IF(D880&lt;=385.3,(D880-'[2]Stages'!$C$74)*'[2]Stages'!$H$75+'[2]Stages'!$E$74,IF(D880&lt;=391.8,(D880-'[2]Stages'!$C$75)*'[2]Stages'!$H$76+'[2]Stages'!$E$75,IF(D880&lt;=397.5,(D880-'[2]Stages'!$C$76)*'[2]Stages'!$H$77+'[2]Stages'!$E$76,IF(D880&lt;=407,(D880-'[2]Stages'!$C$77)*'[2]Stages'!$H$78+'[2]Stages'!$E$77,IF(D880&lt;=411.2,(D880-'[2]Stages'!$C$78)*'[2]Stages'!$H$79+'[2]Stages'!$E$78,IF(D880&lt;=416,(D880-'[2]Stages'!$C$79)*'[2]Stages'!$H$80+'[2]Stages'!$E$79)))))))</f>
        <v>374.62995370370373</v>
      </c>
      <c r="G880" s="119" t="s">
        <v>19</v>
      </c>
      <c r="H880" s="215" t="s">
        <v>1027</v>
      </c>
      <c r="I880" s="215" t="s">
        <v>1094</v>
      </c>
      <c r="M880" s="216"/>
      <c r="Q880" s="215" t="s">
        <v>238</v>
      </c>
      <c r="R880" s="215" t="s">
        <v>971</v>
      </c>
      <c r="W880" s="105" t="s">
        <v>477</v>
      </c>
      <c r="AA880" s="221" t="s">
        <v>788</v>
      </c>
      <c r="AB880" s="18">
        <v>22.4</v>
      </c>
      <c r="AC880" s="222">
        <v>18.11</v>
      </c>
      <c r="AD880" s="223"/>
      <c r="AE880" s="222">
        <v>18.11</v>
      </c>
      <c r="AF880" s="222">
        <v>0.2</v>
      </c>
      <c r="AG880" s="222">
        <v>18.11</v>
      </c>
      <c r="AH880" s="146">
        <f t="shared" si="21"/>
        <v>18.310000000000002</v>
      </c>
      <c r="AI880" s="222">
        <v>29.6</v>
      </c>
      <c r="AJ880" s="223"/>
      <c r="AM880" s="119" t="s">
        <v>789</v>
      </c>
      <c r="AN880" s="119" t="s">
        <v>231</v>
      </c>
      <c r="AO880" s="119">
        <v>284</v>
      </c>
      <c r="AQ880" s="119">
        <v>599</v>
      </c>
      <c r="AR880" s="119">
        <v>609</v>
      </c>
      <c r="AS880" s="119">
        <v>2009</v>
      </c>
      <c r="AW880" s="119" t="s">
        <v>790</v>
      </c>
      <c r="BK880" s="211"/>
      <c r="BL880" s="212"/>
      <c r="BM880" s="212"/>
      <c r="BN880" s="212"/>
      <c r="BO880" s="212"/>
      <c r="BR880" s="120"/>
    </row>
    <row r="881" spans="1:70" s="119" customFormat="1" ht="12" customHeight="1">
      <c r="A881" s="215" t="s">
        <v>1112</v>
      </c>
      <c r="B881" s="216">
        <v>375.218</v>
      </c>
      <c r="D881" s="218">
        <v>376.975</v>
      </c>
      <c r="E881" s="219" t="s">
        <v>786</v>
      </c>
      <c r="F881" s="67">
        <f>IF(D881&lt;=374.5,(D881-'[2]Stages'!$C$73)*'[2]Stages'!$H$74+'[2]Stages'!$E$73,IF(D881&lt;=385.3,(D881-'[2]Stages'!$C$74)*'[2]Stages'!$H$75+'[2]Stages'!$E$74,IF(D881&lt;=391.8,(D881-'[2]Stages'!$C$75)*'[2]Stages'!$H$76+'[2]Stages'!$E$75,IF(D881&lt;=397.5,(D881-'[2]Stages'!$C$76)*'[2]Stages'!$H$77+'[2]Stages'!$E$76,IF(D881&lt;=407,(D881-'[2]Stages'!$C$77)*'[2]Stages'!$H$78+'[2]Stages'!$E$77,IF(D881&lt;=411.2,(D881-'[2]Stages'!$C$78)*'[2]Stages'!$H$79+'[2]Stages'!$E$78,IF(D881&lt;=416,(D881-'[2]Stages'!$C$79)*'[2]Stages'!$H$80+'[2]Stages'!$E$79)))))))</f>
        <v>374.6347916666667</v>
      </c>
      <c r="G881" s="119" t="s">
        <v>19</v>
      </c>
      <c r="H881" s="215" t="s">
        <v>1027</v>
      </c>
      <c r="I881" s="215" t="s">
        <v>1113</v>
      </c>
      <c r="M881" s="216"/>
      <c r="Q881" s="215" t="s">
        <v>238</v>
      </c>
      <c r="R881" s="227" t="s">
        <v>838</v>
      </c>
      <c r="W881" s="105" t="s">
        <v>477</v>
      </c>
      <c r="AA881" s="221" t="s">
        <v>788</v>
      </c>
      <c r="AB881" s="18">
        <v>22.4</v>
      </c>
      <c r="AC881" s="228">
        <v>17.9</v>
      </c>
      <c r="AD881" s="223"/>
      <c r="AE881" s="228">
        <v>17.9</v>
      </c>
      <c r="AF881" s="222">
        <v>0.2</v>
      </c>
      <c r="AG881" s="228">
        <v>17.9</v>
      </c>
      <c r="AH881" s="146">
        <f t="shared" si="21"/>
        <v>18.1</v>
      </c>
      <c r="AI881" s="222">
        <v>30.5</v>
      </c>
      <c r="AJ881" s="223"/>
      <c r="AM881" s="119" t="s">
        <v>789</v>
      </c>
      <c r="AN881" s="119" t="s">
        <v>231</v>
      </c>
      <c r="AO881" s="119">
        <v>284</v>
      </c>
      <c r="AQ881" s="119">
        <v>599</v>
      </c>
      <c r="AR881" s="119">
        <v>609</v>
      </c>
      <c r="AS881" s="119">
        <v>2009</v>
      </c>
      <c r="AW881" s="119" t="s">
        <v>790</v>
      </c>
      <c r="BK881" s="211"/>
      <c r="BL881" s="212"/>
      <c r="BM881" s="212"/>
      <c r="BN881" s="212"/>
      <c r="BO881" s="212"/>
      <c r="BR881" s="120"/>
    </row>
    <row r="882" spans="1:70" s="119" customFormat="1" ht="12" customHeight="1">
      <c r="A882" s="215" t="s">
        <v>1114</v>
      </c>
      <c r="B882" s="217">
        <v>375.28</v>
      </c>
      <c r="D882" s="224">
        <v>377.06</v>
      </c>
      <c r="E882" s="219" t="s">
        <v>786</v>
      </c>
      <c r="F882" s="67">
        <f>IF(D882&lt;=374.5,(D882-'[2]Stages'!$C$73)*'[2]Stages'!$H$74+'[2]Stages'!$E$73,IF(D882&lt;=385.3,(D882-'[2]Stages'!$C$74)*'[2]Stages'!$H$75+'[2]Stages'!$E$74,IF(D882&lt;=391.8,(D882-'[2]Stages'!$C$75)*'[2]Stages'!$H$76+'[2]Stages'!$E$75,IF(D882&lt;=397.5,(D882-'[2]Stages'!$C$76)*'[2]Stages'!$H$77+'[2]Stages'!$E$76,IF(D882&lt;=407,(D882-'[2]Stages'!$C$77)*'[2]Stages'!$H$78+'[2]Stages'!$E$77,IF(D882&lt;=411.2,(D882-'[2]Stages'!$C$78)*'[2]Stages'!$H$79+'[2]Stages'!$E$78,IF(D882&lt;=416,(D882-'[2]Stages'!$C$79)*'[2]Stages'!$H$80+'[2]Stages'!$E$79)))))))</f>
        <v>374.717037037037</v>
      </c>
      <c r="G882" s="119" t="s">
        <v>19</v>
      </c>
      <c r="H882" s="215" t="s">
        <v>1027</v>
      </c>
      <c r="I882" s="215" t="s">
        <v>1083</v>
      </c>
      <c r="M882" s="217"/>
      <c r="Q882" s="215" t="s">
        <v>207</v>
      </c>
      <c r="R882" s="215" t="s">
        <v>774</v>
      </c>
      <c r="W882" s="105" t="s">
        <v>477</v>
      </c>
      <c r="AA882" s="221" t="s">
        <v>788</v>
      </c>
      <c r="AB882" s="18">
        <v>22.4</v>
      </c>
      <c r="AC882" s="225">
        <v>17.64</v>
      </c>
      <c r="AD882" s="223"/>
      <c r="AE882" s="225">
        <v>17.64</v>
      </c>
      <c r="AF882" s="225">
        <v>0.29</v>
      </c>
      <c r="AG882" s="225">
        <v>17.64</v>
      </c>
      <c r="AH882" s="146">
        <f t="shared" si="21"/>
        <v>17.840000000000003</v>
      </c>
      <c r="AI882" s="225">
        <v>31.7</v>
      </c>
      <c r="AJ882" s="223"/>
      <c r="AM882" s="119" t="s">
        <v>789</v>
      </c>
      <c r="AN882" s="119" t="s">
        <v>231</v>
      </c>
      <c r="AO882" s="119">
        <v>284</v>
      </c>
      <c r="AQ882" s="119">
        <v>599</v>
      </c>
      <c r="AR882" s="119">
        <v>609</v>
      </c>
      <c r="AS882" s="119">
        <v>2009</v>
      </c>
      <c r="AW882" s="119" t="s">
        <v>790</v>
      </c>
      <c r="BE882" s="114"/>
      <c r="BF882" s="115"/>
      <c r="BG882" s="115"/>
      <c r="BH882" s="114"/>
      <c r="BI882" s="115"/>
      <c r="BJ882" s="114"/>
      <c r="BK882" s="211"/>
      <c r="BL882" s="212"/>
      <c r="BM882" s="212"/>
      <c r="BN882" s="212"/>
      <c r="BO882" s="212"/>
      <c r="BR882" s="120"/>
    </row>
    <row r="883" spans="1:70" s="119" customFormat="1" ht="12" customHeight="1">
      <c r="A883" s="215" t="s">
        <v>1115</v>
      </c>
      <c r="B883" s="216">
        <v>375.31</v>
      </c>
      <c r="D883" s="218">
        <v>377.1</v>
      </c>
      <c r="E883" s="219" t="s">
        <v>786</v>
      </c>
      <c r="F883" s="67">
        <f>IF(D883&lt;=374.5,(D883-'[2]Stages'!$C$73)*'[2]Stages'!$H$74+'[2]Stages'!$E$73,IF(D883&lt;=385.3,(D883-'[2]Stages'!$C$74)*'[2]Stages'!$H$75+'[2]Stages'!$E$74,IF(D883&lt;=391.8,(D883-'[2]Stages'!$C$75)*'[2]Stages'!$H$76+'[2]Stages'!$E$75,IF(D883&lt;=397.5,(D883-'[2]Stages'!$C$76)*'[2]Stages'!$H$77+'[2]Stages'!$E$76,IF(D883&lt;=407,(D883-'[2]Stages'!$C$77)*'[2]Stages'!$H$78+'[2]Stages'!$E$77,IF(D883&lt;=411.2,(D883-'[2]Stages'!$C$78)*'[2]Stages'!$H$79+'[2]Stages'!$E$78,IF(D883&lt;=416,(D883-'[2]Stages'!$C$79)*'[2]Stages'!$H$80+'[2]Stages'!$E$79)))))))</f>
        <v>374.75574074074075</v>
      </c>
      <c r="G883" s="119" t="s">
        <v>19</v>
      </c>
      <c r="H883" s="215" t="s">
        <v>1027</v>
      </c>
      <c r="I883" s="215" t="s">
        <v>1094</v>
      </c>
      <c r="M883" s="216"/>
      <c r="Q883" s="215" t="s">
        <v>238</v>
      </c>
      <c r="R883" s="215" t="s">
        <v>971</v>
      </c>
      <c r="W883" s="105" t="s">
        <v>477</v>
      </c>
      <c r="AA883" s="221" t="s">
        <v>788</v>
      </c>
      <c r="AB883" s="18">
        <v>22.4</v>
      </c>
      <c r="AC883" s="222">
        <v>17.82</v>
      </c>
      <c r="AD883" s="223"/>
      <c r="AE883" s="222">
        <v>17.82</v>
      </c>
      <c r="AF883" s="222">
        <v>0.2</v>
      </c>
      <c r="AG883" s="222">
        <v>17.82</v>
      </c>
      <c r="AH883" s="146">
        <f t="shared" si="21"/>
        <v>18.020000000000003</v>
      </c>
      <c r="AI883" s="222">
        <v>30.9</v>
      </c>
      <c r="AJ883" s="223"/>
      <c r="AM883" s="119" t="s">
        <v>789</v>
      </c>
      <c r="AN883" s="119" t="s">
        <v>231</v>
      </c>
      <c r="AO883" s="119">
        <v>284</v>
      </c>
      <c r="AQ883" s="119">
        <v>599</v>
      </c>
      <c r="AR883" s="119">
        <v>609</v>
      </c>
      <c r="AS883" s="119">
        <v>2009</v>
      </c>
      <c r="AW883" s="119" t="s">
        <v>790</v>
      </c>
      <c r="BK883" s="211"/>
      <c r="BL883" s="212"/>
      <c r="BM883" s="212"/>
      <c r="BN883" s="212"/>
      <c r="BO883" s="212"/>
      <c r="BR883" s="120"/>
    </row>
    <row r="884" spans="1:70" s="119" customFormat="1" ht="12" customHeight="1">
      <c r="A884" s="215" t="s">
        <v>1116</v>
      </c>
      <c r="B884" s="216">
        <v>375.35</v>
      </c>
      <c r="D884" s="218">
        <v>377.17</v>
      </c>
      <c r="E884" s="219" t="s">
        <v>786</v>
      </c>
      <c r="F884" s="67">
        <f>IF(D884&lt;=374.5,(D884-'[2]Stages'!$C$73)*'[2]Stages'!$H$74+'[2]Stages'!$E$73,IF(D884&lt;=385.3,(D884-'[2]Stages'!$C$74)*'[2]Stages'!$H$75+'[2]Stages'!$E$74,IF(D884&lt;=391.8,(D884-'[2]Stages'!$C$75)*'[2]Stages'!$H$76+'[2]Stages'!$E$75,IF(D884&lt;=397.5,(D884-'[2]Stages'!$C$76)*'[2]Stages'!$H$77+'[2]Stages'!$E$76,IF(D884&lt;=407,(D884-'[2]Stages'!$C$77)*'[2]Stages'!$H$78+'[2]Stages'!$E$77,IF(D884&lt;=411.2,(D884-'[2]Stages'!$C$78)*'[2]Stages'!$H$79+'[2]Stages'!$E$78,IF(D884&lt;=416,(D884-'[2]Stages'!$C$79)*'[2]Stages'!$H$80+'[2]Stages'!$E$79)))))))</f>
        <v>374.8234722222222</v>
      </c>
      <c r="G884" s="119" t="s">
        <v>19</v>
      </c>
      <c r="H884" s="215" t="s">
        <v>1027</v>
      </c>
      <c r="I884" s="215" t="s">
        <v>1094</v>
      </c>
      <c r="M884" s="216"/>
      <c r="Q884" s="215" t="s">
        <v>238</v>
      </c>
      <c r="R884" s="215" t="s">
        <v>971</v>
      </c>
      <c r="W884" s="105" t="s">
        <v>477</v>
      </c>
      <c r="AA884" s="221" t="s">
        <v>788</v>
      </c>
      <c r="AB884" s="18">
        <v>22.4</v>
      </c>
      <c r="AC884" s="222">
        <v>18.2</v>
      </c>
      <c r="AD884" s="223"/>
      <c r="AE884" s="222">
        <v>18.2</v>
      </c>
      <c r="AF884" s="222">
        <v>0.2</v>
      </c>
      <c r="AG884" s="222">
        <v>18.2</v>
      </c>
      <c r="AH884" s="146">
        <f t="shared" si="21"/>
        <v>18.400000000000002</v>
      </c>
      <c r="AI884" s="222">
        <v>29.2</v>
      </c>
      <c r="AJ884" s="223"/>
      <c r="AM884" s="119" t="s">
        <v>789</v>
      </c>
      <c r="AN884" s="119" t="s">
        <v>231</v>
      </c>
      <c r="AO884" s="119">
        <v>284</v>
      </c>
      <c r="AQ884" s="119">
        <v>599</v>
      </c>
      <c r="AR884" s="119">
        <v>609</v>
      </c>
      <c r="AS884" s="119">
        <v>2009</v>
      </c>
      <c r="AW884" s="119" t="s">
        <v>790</v>
      </c>
      <c r="BK884" s="211"/>
      <c r="BL884" s="212"/>
      <c r="BM884" s="212"/>
      <c r="BN884" s="212"/>
      <c r="BO884" s="212"/>
      <c r="BR884" s="120"/>
    </row>
    <row r="885" spans="1:70" s="119" customFormat="1" ht="12" customHeight="1">
      <c r="A885" s="215" t="s">
        <v>1117</v>
      </c>
      <c r="B885" s="217">
        <v>375.36</v>
      </c>
      <c r="D885" s="224">
        <v>377.18</v>
      </c>
      <c r="E885" s="219" t="s">
        <v>786</v>
      </c>
      <c r="F885" s="67">
        <f>IF(D885&lt;=374.5,(D885-'[2]Stages'!$C$73)*'[2]Stages'!$H$74+'[2]Stages'!$E$73,IF(D885&lt;=385.3,(D885-'[2]Stages'!$C$74)*'[2]Stages'!$H$75+'[2]Stages'!$E$74,IF(D885&lt;=391.8,(D885-'[2]Stages'!$C$75)*'[2]Stages'!$H$76+'[2]Stages'!$E$75,IF(D885&lt;=397.5,(D885-'[2]Stages'!$C$76)*'[2]Stages'!$H$77+'[2]Stages'!$E$76,IF(D885&lt;=407,(D885-'[2]Stages'!$C$77)*'[2]Stages'!$H$78+'[2]Stages'!$E$77,IF(D885&lt;=411.2,(D885-'[2]Stages'!$C$78)*'[2]Stages'!$H$79+'[2]Stages'!$E$78,IF(D885&lt;=416,(D885-'[2]Stages'!$C$79)*'[2]Stages'!$H$80+'[2]Stages'!$E$79)))))))</f>
        <v>374.83314814814815</v>
      </c>
      <c r="G885" s="119" t="s">
        <v>19</v>
      </c>
      <c r="H885" s="215" t="s">
        <v>1027</v>
      </c>
      <c r="I885" s="215" t="s">
        <v>1083</v>
      </c>
      <c r="M885" s="217"/>
      <c r="Q885" s="215" t="s">
        <v>207</v>
      </c>
      <c r="R885" s="215" t="s">
        <v>774</v>
      </c>
      <c r="W885" s="105" t="s">
        <v>477</v>
      </c>
      <c r="AA885" s="221" t="s">
        <v>788</v>
      </c>
      <c r="AB885" s="18">
        <v>22.4</v>
      </c>
      <c r="AC885" s="225">
        <v>18.29</v>
      </c>
      <c r="AD885" s="223"/>
      <c r="AE885" s="225">
        <v>18.29</v>
      </c>
      <c r="AF885" s="225">
        <v>0.09</v>
      </c>
      <c r="AG885" s="225">
        <v>18.29</v>
      </c>
      <c r="AH885" s="146">
        <f t="shared" si="21"/>
        <v>18.490000000000002</v>
      </c>
      <c r="AI885" s="225">
        <v>28.8</v>
      </c>
      <c r="AJ885" s="223"/>
      <c r="AM885" s="119" t="s">
        <v>789</v>
      </c>
      <c r="AN885" s="119" t="s">
        <v>231</v>
      </c>
      <c r="AO885" s="119">
        <v>284</v>
      </c>
      <c r="AQ885" s="119">
        <v>599</v>
      </c>
      <c r="AR885" s="119">
        <v>609</v>
      </c>
      <c r="AS885" s="119">
        <v>2009</v>
      </c>
      <c r="AW885" s="119" t="s">
        <v>790</v>
      </c>
      <c r="BK885" s="211"/>
      <c r="BL885" s="212"/>
      <c r="BM885" s="212"/>
      <c r="BN885" s="212"/>
      <c r="BO885" s="212"/>
      <c r="BR885" s="120"/>
    </row>
    <row r="886" spans="1:70" s="119" customFormat="1" ht="12" customHeight="1">
      <c r="A886" s="215" t="s">
        <v>1118</v>
      </c>
      <c r="B886" s="216">
        <v>375.37</v>
      </c>
      <c r="D886" s="218">
        <v>377.19</v>
      </c>
      <c r="E886" s="219" t="s">
        <v>786</v>
      </c>
      <c r="F886" s="67">
        <f>IF(D886&lt;=374.5,(D886-'[2]Stages'!$C$73)*'[2]Stages'!$H$74+'[2]Stages'!$E$73,IF(D886&lt;=385.3,(D886-'[2]Stages'!$C$74)*'[2]Stages'!$H$75+'[2]Stages'!$E$74,IF(D886&lt;=391.8,(D886-'[2]Stages'!$C$75)*'[2]Stages'!$H$76+'[2]Stages'!$E$75,IF(D886&lt;=397.5,(D886-'[2]Stages'!$C$76)*'[2]Stages'!$H$77+'[2]Stages'!$E$76,IF(D886&lt;=407,(D886-'[2]Stages'!$C$77)*'[2]Stages'!$H$78+'[2]Stages'!$E$77,IF(D886&lt;=411.2,(D886-'[2]Stages'!$C$78)*'[2]Stages'!$H$79+'[2]Stages'!$E$78,IF(D886&lt;=416,(D886-'[2]Stages'!$C$79)*'[2]Stages'!$H$80+'[2]Stages'!$E$79)))))))</f>
        <v>374.8428240740741</v>
      </c>
      <c r="G886" s="119" t="s">
        <v>19</v>
      </c>
      <c r="H886" s="215" t="s">
        <v>1027</v>
      </c>
      <c r="I886" s="215" t="s">
        <v>1094</v>
      </c>
      <c r="M886" s="216"/>
      <c r="Q886" s="215" t="s">
        <v>238</v>
      </c>
      <c r="R886" s="215" t="s">
        <v>971</v>
      </c>
      <c r="W886" s="105" t="s">
        <v>477</v>
      </c>
      <c r="AA886" s="221" t="s">
        <v>788</v>
      </c>
      <c r="AB886" s="18">
        <v>22.4</v>
      </c>
      <c r="AC886" s="222">
        <v>18.07</v>
      </c>
      <c r="AD886" s="223"/>
      <c r="AE886" s="222">
        <v>18.07</v>
      </c>
      <c r="AF886" s="222">
        <v>0.2</v>
      </c>
      <c r="AG886" s="222">
        <v>18.07</v>
      </c>
      <c r="AH886" s="146">
        <f t="shared" si="21"/>
        <v>18.270000000000003</v>
      </c>
      <c r="AI886" s="222">
        <v>29.8</v>
      </c>
      <c r="AJ886" s="223"/>
      <c r="AM886" s="119" t="s">
        <v>789</v>
      </c>
      <c r="AN886" s="119" t="s">
        <v>231</v>
      </c>
      <c r="AO886" s="119">
        <v>284</v>
      </c>
      <c r="AQ886" s="119">
        <v>599</v>
      </c>
      <c r="AR886" s="119">
        <v>609</v>
      </c>
      <c r="AS886" s="119">
        <v>2009</v>
      </c>
      <c r="AW886" s="119" t="s">
        <v>790</v>
      </c>
      <c r="BK886" s="211"/>
      <c r="BL886" s="212"/>
      <c r="BM886" s="212"/>
      <c r="BN886" s="212"/>
      <c r="BO886" s="212"/>
      <c r="BR886" s="120"/>
    </row>
    <row r="887" spans="1:70" s="119" customFormat="1" ht="12" customHeight="1">
      <c r="A887" s="215" t="s">
        <v>1119</v>
      </c>
      <c r="B887" s="217">
        <v>375.46</v>
      </c>
      <c r="D887" s="224">
        <v>377.32</v>
      </c>
      <c r="E887" s="219" t="s">
        <v>786</v>
      </c>
      <c r="F887" s="67">
        <f>IF(D887&lt;=374.5,(D887-'[2]Stages'!$C$73)*'[2]Stages'!$H$74+'[2]Stages'!$E$73,IF(D887&lt;=385.3,(D887-'[2]Stages'!$C$74)*'[2]Stages'!$H$75+'[2]Stages'!$E$74,IF(D887&lt;=391.8,(D887-'[2]Stages'!$C$75)*'[2]Stages'!$H$76+'[2]Stages'!$E$75,IF(D887&lt;=397.5,(D887-'[2]Stages'!$C$76)*'[2]Stages'!$H$77+'[2]Stages'!$E$76,IF(D887&lt;=407,(D887-'[2]Stages'!$C$77)*'[2]Stages'!$H$78+'[2]Stages'!$E$77,IF(D887&lt;=411.2,(D887-'[2]Stages'!$C$78)*'[2]Stages'!$H$79+'[2]Stages'!$E$78,IF(D887&lt;=416,(D887-'[2]Stages'!$C$79)*'[2]Stages'!$H$80+'[2]Stages'!$E$79)))))))</f>
        <v>374.9686111111111</v>
      </c>
      <c r="G887" s="119" t="s">
        <v>19</v>
      </c>
      <c r="H887" s="215" t="s">
        <v>1027</v>
      </c>
      <c r="I887" s="215" t="s">
        <v>1083</v>
      </c>
      <c r="M887" s="217"/>
      <c r="Q887" s="215" t="s">
        <v>207</v>
      </c>
      <c r="R887" s="215" t="s">
        <v>774</v>
      </c>
      <c r="W887" s="105" t="s">
        <v>477</v>
      </c>
      <c r="AA887" s="221" t="s">
        <v>788</v>
      </c>
      <c r="AB887" s="18">
        <v>22.4</v>
      </c>
      <c r="AC887" s="225">
        <v>17.95</v>
      </c>
      <c r="AD887" s="223"/>
      <c r="AE887" s="225">
        <v>17.95</v>
      </c>
      <c r="AF887" s="225">
        <v>0.26</v>
      </c>
      <c r="AG887" s="225">
        <v>17.95</v>
      </c>
      <c r="AH887" s="146">
        <f t="shared" si="21"/>
        <v>18.150000000000002</v>
      </c>
      <c r="AI887" s="225">
        <v>30.3</v>
      </c>
      <c r="AJ887" s="223"/>
      <c r="AM887" s="119" t="s">
        <v>789</v>
      </c>
      <c r="AN887" s="119" t="s">
        <v>231</v>
      </c>
      <c r="AO887" s="119">
        <v>284</v>
      </c>
      <c r="AQ887" s="119">
        <v>599</v>
      </c>
      <c r="AR887" s="119">
        <v>609</v>
      </c>
      <c r="AS887" s="119">
        <v>2009</v>
      </c>
      <c r="AW887" s="119" t="s">
        <v>790</v>
      </c>
      <c r="BK887" s="211"/>
      <c r="BL887" s="212"/>
      <c r="BM887" s="212"/>
      <c r="BN887" s="212"/>
      <c r="BO887" s="212"/>
      <c r="BR887" s="120"/>
    </row>
    <row r="888" spans="1:70" s="119" customFormat="1" ht="12" customHeight="1">
      <c r="A888" s="215" t="s">
        <v>1120</v>
      </c>
      <c r="B888" s="216">
        <v>375.47</v>
      </c>
      <c r="D888" s="218">
        <v>377.33</v>
      </c>
      <c r="E888" s="219" t="s">
        <v>786</v>
      </c>
      <c r="F888" s="67">
        <f>IF(D888&lt;=374.5,(D888-'[2]Stages'!$C$73)*'[2]Stages'!$H$74+'[2]Stages'!$E$73,IF(D888&lt;=385.3,(D888-'[2]Stages'!$C$74)*'[2]Stages'!$H$75+'[2]Stages'!$E$74,IF(D888&lt;=391.8,(D888-'[2]Stages'!$C$75)*'[2]Stages'!$H$76+'[2]Stages'!$E$75,IF(D888&lt;=397.5,(D888-'[2]Stages'!$C$76)*'[2]Stages'!$H$77+'[2]Stages'!$E$76,IF(D888&lt;=407,(D888-'[2]Stages'!$C$77)*'[2]Stages'!$H$78+'[2]Stages'!$E$77,IF(D888&lt;=411.2,(D888-'[2]Stages'!$C$78)*'[2]Stages'!$H$79+'[2]Stages'!$E$78,IF(D888&lt;=416,(D888-'[2]Stages'!$C$79)*'[2]Stages'!$H$80+'[2]Stages'!$E$79)))))))</f>
        <v>374.97828703703703</v>
      </c>
      <c r="G888" s="119" t="s">
        <v>19</v>
      </c>
      <c r="H888" s="215" t="s">
        <v>1027</v>
      </c>
      <c r="I888" s="215" t="s">
        <v>1094</v>
      </c>
      <c r="M888" s="216"/>
      <c r="Q888" s="215" t="s">
        <v>517</v>
      </c>
      <c r="R888" s="215" t="s">
        <v>1121</v>
      </c>
      <c r="W888" s="105" t="s">
        <v>477</v>
      </c>
      <c r="AA888" s="221" t="s">
        <v>788</v>
      </c>
      <c r="AB888" s="18">
        <v>22.4</v>
      </c>
      <c r="AC888" s="222">
        <v>18</v>
      </c>
      <c r="AD888" s="223"/>
      <c r="AE888" s="222">
        <v>18</v>
      </c>
      <c r="AF888" s="222">
        <v>0.2</v>
      </c>
      <c r="AG888" s="222">
        <v>18</v>
      </c>
      <c r="AH888" s="146">
        <f t="shared" si="21"/>
        <v>18.200000000000003</v>
      </c>
      <c r="AI888" s="222">
        <v>29.9</v>
      </c>
      <c r="AJ888" s="223"/>
      <c r="AM888" s="119" t="s">
        <v>789</v>
      </c>
      <c r="AN888" s="119" t="s">
        <v>231</v>
      </c>
      <c r="AO888" s="119">
        <v>284</v>
      </c>
      <c r="AQ888" s="119">
        <v>599</v>
      </c>
      <c r="AR888" s="119">
        <v>609</v>
      </c>
      <c r="AS888" s="119">
        <v>2009</v>
      </c>
      <c r="AW888" s="119" t="s">
        <v>790</v>
      </c>
      <c r="BK888" s="211"/>
      <c r="BL888" s="212"/>
      <c r="BM888" s="212"/>
      <c r="BN888" s="212"/>
      <c r="BO888" s="212"/>
      <c r="BR888" s="120"/>
    </row>
    <row r="889" spans="1:70" s="119" customFormat="1" ht="12" customHeight="1">
      <c r="A889" s="215" t="s">
        <v>1122</v>
      </c>
      <c r="B889" s="216">
        <v>375.47</v>
      </c>
      <c r="D889" s="218">
        <v>377.34</v>
      </c>
      <c r="E889" s="219" t="s">
        <v>786</v>
      </c>
      <c r="F889" s="67">
        <f>IF(D889&lt;=374.5,(D889-'[2]Stages'!$C$73)*'[2]Stages'!$H$74+'[2]Stages'!$E$73,IF(D889&lt;=385.3,(D889-'[2]Stages'!$C$74)*'[2]Stages'!$H$75+'[2]Stages'!$E$74,IF(D889&lt;=391.8,(D889-'[2]Stages'!$C$75)*'[2]Stages'!$H$76+'[2]Stages'!$E$75,IF(D889&lt;=397.5,(D889-'[2]Stages'!$C$76)*'[2]Stages'!$H$77+'[2]Stages'!$E$76,IF(D889&lt;=407,(D889-'[2]Stages'!$C$77)*'[2]Stages'!$H$78+'[2]Stages'!$E$77,IF(D889&lt;=411.2,(D889-'[2]Stages'!$C$78)*'[2]Stages'!$H$79+'[2]Stages'!$E$78,IF(D889&lt;=416,(D889-'[2]Stages'!$C$79)*'[2]Stages'!$H$80+'[2]Stages'!$E$79)))))))</f>
        <v>374.98796296296297</v>
      </c>
      <c r="G889" s="119" t="s">
        <v>19</v>
      </c>
      <c r="H889" s="215" t="s">
        <v>1027</v>
      </c>
      <c r="I889" s="215" t="s">
        <v>1094</v>
      </c>
      <c r="M889" s="216"/>
      <c r="Q889" s="215" t="s">
        <v>238</v>
      </c>
      <c r="R889" s="215" t="s">
        <v>971</v>
      </c>
      <c r="W889" s="105" t="s">
        <v>477</v>
      </c>
      <c r="AA889" s="221" t="s">
        <v>788</v>
      </c>
      <c r="AB889" s="18">
        <v>22.4</v>
      </c>
      <c r="AC889" s="222">
        <v>18.9</v>
      </c>
      <c r="AD889" s="223"/>
      <c r="AE889" s="222">
        <v>18.9</v>
      </c>
      <c r="AF889" s="222">
        <v>0.2</v>
      </c>
      <c r="AG889" s="222">
        <v>18.9</v>
      </c>
      <c r="AH889" s="146">
        <f t="shared" si="21"/>
        <v>19.1</v>
      </c>
      <c r="AI889" s="222">
        <v>26.1</v>
      </c>
      <c r="AJ889" s="223"/>
      <c r="AM889" s="119" t="s">
        <v>789</v>
      </c>
      <c r="AN889" s="119" t="s">
        <v>231</v>
      </c>
      <c r="AO889" s="119">
        <v>284</v>
      </c>
      <c r="AQ889" s="119">
        <v>599</v>
      </c>
      <c r="AR889" s="119">
        <v>609</v>
      </c>
      <c r="AS889" s="119">
        <v>2009</v>
      </c>
      <c r="AW889" s="119" t="s">
        <v>790</v>
      </c>
      <c r="BK889" s="211"/>
      <c r="BL889" s="212"/>
      <c r="BM889" s="212"/>
      <c r="BN889" s="212"/>
      <c r="BO889" s="212"/>
      <c r="BR889" s="120"/>
    </row>
    <row r="890" spans="1:70" s="119" customFormat="1" ht="12" customHeight="1">
      <c r="A890" s="215" t="s">
        <v>1123</v>
      </c>
      <c r="B890" s="217">
        <v>375.58</v>
      </c>
      <c r="D890" s="224">
        <v>377.5</v>
      </c>
      <c r="E890" s="219" t="s">
        <v>786</v>
      </c>
      <c r="F890" s="67">
        <f>IF(D890&lt;=374.5,(D890-'[2]Stages'!$C$73)*'[2]Stages'!$H$74+'[2]Stages'!$E$73,IF(D890&lt;=385.3,(D890-'[2]Stages'!$C$74)*'[2]Stages'!$H$75+'[2]Stages'!$E$74,IF(D890&lt;=391.8,(D890-'[2]Stages'!$C$75)*'[2]Stages'!$H$76+'[2]Stages'!$E$75,IF(D890&lt;=397.5,(D890-'[2]Stages'!$C$76)*'[2]Stages'!$H$77+'[2]Stages'!$E$76,IF(D890&lt;=407,(D890-'[2]Stages'!$C$77)*'[2]Stages'!$H$78+'[2]Stages'!$E$77,IF(D890&lt;=411.2,(D890-'[2]Stages'!$C$78)*'[2]Stages'!$H$79+'[2]Stages'!$E$78,IF(D890&lt;=416,(D890-'[2]Stages'!$C$79)*'[2]Stages'!$H$80+'[2]Stages'!$E$79)))))))</f>
        <v>375.1427777777778</v>
      </c>
      <c r="G890" s="119" t="s">
        <v>19</v>
      </c>
      <c r="H890" s="215" t="s">
        <v>1027</v>
      </c>
      <c r="I890" s="215" t="s">
        <v>1124</v>
      </c>
      <c r="M890" s="217"/>
      <c r="Q890" s="215" t="s">
        <v>207</v>
      </c>
      <c r="R890" s="215" t="s">
        <v>774</v>
      </c>
      <c r="W890" s="105" t="s">
        <v>477</v>
      </c>
      <c r="AA890" s="230">
        <v>3</v>
      </c>
      <c r="AB890" s="18">
        <v>22.4</v>
      </c>
      <c r="AC890" s="225">
        <v>18.12</v>
      </c>
      <c r="AD890" s="223"/>
      <c r="AE890" s="225">
        <v>18.12</v>
      </c>
      <c r="AF890" s="225">
        <v>0.14</v>
      </c>
      <c r="AG890" s="225">
        <v>18.12</v>
      </c>
      <c r="AH890" s="146">
        <f t="shared" si="21"/>
        <v>18.320000000000004</v>
      </c>
      <c r="AI890" s="225">
        <v>29.6</v>
      </c>
      <c r="AJ890" s="223"/>
      <c r="AM890" s="119" t="s">
        <v>789</v>
      </c>
      <c r="AN890" s="119" t="s">
        <v>231</v>
      </c>
      <c r="AO890" s="119">
        <v>284</v>
      </c>
      <c r="AQ890" s="119">
        <v>599</v>
      </c>
      <c r="AR890" s="119">
        <v>609</v>
      </c>
      <c r="AS890" s="119">
        <v>2009</v>
      </c>
      <c r="AW890" s="119" t="s">
        <v>790</v>
      </c>
      <c r="BK890" s="211"/>
      <c r="BL890" s="212"/>
      <c r="BM890" s="212"/>
      <c r="BN890" s="212"/>
      <c r="BO890" s="212"/>
      <c r="BR890" s="120"/>
    </row>
    <row r="891" spans="1:70" s="119" customFormat="1" ht="12" customHeight="1">
      <c r="A891" s="215" t="s">
        <v>1125</v>
      </c>
      <c r="B891" s="216">
        <v>375.613</v>
      </c>
      <c r="D891" s="218">
        <v>377.542</v>
      </c>
      <c r="E891" s="219" t="s">
        <v>786</v>
      </c>
      <c r="F891" s="67">
        <f>IF(D891&lt;=374.5,(D891-'[2]Stages'!$C$73)*'[2]Stages'!$H$74+'[2]Stages'!$E$73,IF(D891&lt;=385.3,(D891-'[2]Stages'!$C$74)*'[2]Stages'!$H$75+'[2]Stages'!$E$74,IF(D891&lt;=391.8,(D891-'[2]Stages'!$C$75)*'[2]Stages'!$H$76+'[2]Stages'!$E$75,IF(D891&lt;=397.5,(D891-'[2]Stages'!$C$76)*'[2]Stages'!$H$77+'[2]Stages'!$E$76,IF(D891&lt;=407,(D891-'[2]Stages'!$C$77)*'[2]Stages'!$H$78+'[2]Stages'!$E$77,IF(D891&lt;=411.2,(D891-'[2]Stages'!$C$78)*'[2]Stages'!$H$79+'[2]Stages'!$E$78,IF(D891&lt;=416,(D891-'[2]Stages'!$C$79)*'[2]Stages'!$H$80+'[2]Stages'!$E$79)))))))</f>
        <v>375.18341666666663</v>
      </c>
      <c r="G891" s="119" t="s">
        <v>19</v>
      </c>
      <c r="H891" s="215" t="s">
        <v>1027</v>
      </c>
      <c r="I891" s="215" t="s">
        <v>1113</v>
      </c>
      <c r="M891" s="216"/>
      <c r="Q891" s="215" t="s">
        <v>238</v>
      </c>
      <c r="R891" s="227" t="s">
        <v>838</v>
      </c>
      <c r="W891" s="105" t="s">
        <v>477</v>
      </c>
      <c r="AA891" s="221" t="s">
        <v>788</v>
      </c>
      <c r="AB891" s="18">
        <v>22.4</v>
      </c>
      <c r="AC891" s="228">
        <v>17.8</v>
      </c>
      <c r="AD891" s="223"/>
      <c r="AE891" s="228">
        <v>17.8</v>
      </c>
      <c r="AF891" s="222">
        <v>0.2</v>
      </c>
      <c r="AG891" s="228">
        <v>17.8</v>
      </c>
      <c r="AH891" s="146">
        <f t="shared" si="21"/>
        <v>18.000000000000004</v>
      </c>
      <c r="AI891" s="222">
        <v>31</v>
      </c>
      <c r="AJ891" s="223"/>
      <c r="AM891" s="119" t="s">
        <v>789</v>
      </c>
      <c r="AN891" s="119" t="s">
        <v>231</v>
      </c>
      <c r="AO891" s="119">
        <v>284</v>
      </c>
      <c r="AQ891" s="119">
        <v>599</v>
      </c>
      <c r="AR891" s="119">
        <v>609</v>
      </c>
      <c r="AS891" s="119">
        <v>2009</v>
      </c>
      <c r="AW891" s="119" t="s">
        <v>790</v>
      </c>
      <c r="BK891" s="211"/>
      <c r="BL891" s="212"/>
      <c r="BM891" s="212"/>
      <c r="BN891" s="212"/>
      <c r="BO891" s="212"/>
      <c r="BR891" s="120"/>
    </row>
    <row r="892" spans="1:70" s="119" customFormat="1" ht="12" customHeight="1">
      <c r="A892" s="215" t="s">
        <v>1126</v>
      </c>
      <c r="B892" s="217">
        <v>375.62</v>
      </c>
      <c r="D892" s="224">
        <v>377.55</v>
      </c>
      <c r="E892" s="219" t="s">
        <v>786</v>
      </c>
      <c r="F892" s="67">
        <f>IF(D892&lt;=374.5,(D892-'[2]Stages'!$C$73)*'[2]Stages'!$H$74+'[2]Stages'!$E$73,IF(D892&lt;=385.3,(D892-'[2]Stages'!$C$74)*'[2]Stages'!$H$75+'[2]Stages'!$E$74,IF(D892&lt;=391.8,(D892-'[2]Stages'!$C$75)*'[2]Stages'!$H$76+'[2]Stages'!$E$75,IF(D892&lt;=397.5,(D892-'[2]Stages'!$C$76)*'[2]Stages'!$H$77+'[2]Stages'!$E$76,IF(D892&lt;=407,(D892-'[2]Stages'!$C$77)*'[2]Stages'!$H$78+'[2]Stages'!$E$77,IF(D892&lt;=411.2,(D892-'[2]Stages'!$C$78)*'[2]Stages'!$H$79+'[2]Stages'!$E$78,IF(D892&lt;=416,(D892-'[2]Stages'!$C$79)*'[2]Stages'!$H$80+'[2]Stages'!$E$79)))))))</f>
        <v>375.19115740740745</v>
      </c>
      <c r="G892" s="119" t="s">
        <v>19</v>
      </c>
      <c r="H892" s="215" t="s">
        <v>1027</v>
      </c>
      <c r="I892" s="215" t="s">
        <v>1124</v>
      </c>
      <c r="M892" s="217"/>
      <c r="Q892" s="215" t="s">
        <v>207</v>
      </c>
      <c r="R892" s="215" t="s">
        <v>774</v>
      </c>
      <c r="W892" s="105" t="s">
        <v>477</v>
      </c>
      <c r="AA892" s="221" t="s">
        <v>788</v>
      </c>
      <c r="AB892" s="18">
        <v>22.4</v>
      </c>
      <c r="AC892" s="225">
        <v>18.32</v>
      </c>
      <c r="AD892" s="223"/>
      <c r="AE892" s="225">
        <v>18.32</v>
      </c>
      <c r="AF892" s="225">
        <v>0.12</v>
      </c>
      <c r="AG892" s="225">
        <v>18.32</v>
      </c>
      <c r="AH892" s="146">
        <f t="shared" si="21"/>
        <v>18.520000000000003</v>
      </c>
      <c r="AI892" s="225">
        <v>28.7</v>
      </c>
      <c r="AJ892" s="223"/>
      <c r="AM892" s="119" t="s">
        <v>789</v>
      </c>
      <c r="AN892" s="119" t="s">
        <v>231</v>
      </c>
      <c r="AO892" s="119">
        <v>284</v>
      </c>
      <c r="AQ892" s="119">
        <v>599</v>
      </c>
      <c r="AR892" s="119">
        <v>609</v>
      </c>
      <c r="AS892" s="119">
        <v>2009</v>
      </c>
      <c r="AW892" s="119" t="s">
        <v>790</v>
      </c>
      <c r="BK892" s="211"/>
      <c r="BL892" s="212"/>
      <c r="BM892" s="212"/>
      <c r="BN892" s="212"/>
      <c r="BO892" s="212"/>
      <c r="BR892" s="120"/>
    </row>
    <row r="893" spans="1:70" s="119" customFormat="1" ht="12" customHeight="1">
      <c r="A893" s="215" t="s">
        <v>1127</v>
      </c>
      <c r="B893" s="216">
        <v>375.678</v>
      </c>
      <c r="D893" s="218">
        <v>377.636</v>
      </c>
      <c r="E893" s="219" t="s">
        <v>786</v>
      </c>
      <c r="F893" s="67">
        <f>IF(D893&lt;=374.5,(D893-'[2]Stages'!$C$73)*'[2]Stages'!$H$74+'[2]Stages'!$E$73,IF(D893&lt;=385.3,(D893-'[2]Stages'!$C$74)*'[2]Stages'!$H$75+'[2]Stages'!$E$74,IF(D893&lt;=391.8,(D893-'[2]Stages'!$C$75)*'[2]Stages'!$H$76+'[2]Stages'!$E$75,IF(D893&lt;=397.5,(D893-'[2]Stages'!$C$76)*'[2]Stages'!$H$77+'[2]Stages'!$E$76,IF(D893&lt;=407,(D893-'[2]Stages'!$C$77)*'[2]Stages'!$H$78+'[2]Stages'!$E$77,IF(D893&lt;=411.2,(D893-'[2]Stages'!$C$78)*'[2]Stages'!$H$79+'[2]Stages'!$E$78,IF(D893&lt;=416,(D893-'[2]Stages'!$C$79)*'[2]Stages'!$H$80+'[2]Stages'!$E$79)))))))</f>
        <v>375.2743703703704</v>
      </c>
      <c r="G893" s="119" t="s">
        <v>19</v>
      </c>
      <c r="H893" s="215" t="s">
        <v>1027</v>
      </c>
      <c r="I893" s="215" t="s">
        <v>1113</v>
      </c>
      <c r="M893" s="216"/>
      <c r="Q893" s="215" t="s">
        <v>238</v>
      </c>
      <c r="R893" s="227" t="s">
        <v>838</v>
      </c>
      <c r="W893" s="105" t="s">
        <v>477</v>
      </c>
      <c r="AA893" s="221" t="s">
        <v>788</v>
      </c>
      <c r="AB893" s="18">
        <v>22.4</v>
      </c>
      <c r="AC893" s="222">
        <v>18.8</v>
      </c>
      <c r="AD893" s="223"/>
      <c r="AE893" s="222">
        <v>18.8</v>
      </c>
      <c r="AF893" s="222">
        <v>0.2</v>
      </c>
      <c r="AG893" s="222">
        <v>18.8</v>
      </c>
      <c r="AH893" s="146">
        <f t="shared" si="21"/>
        <v>19.000000000000004</v>
      </c>
      <c r="AI893" s="222">
        <v>26.6</v>
      </c>
      <c r="AJ893" s="223"/>
      <c r="AM893" s="119" t="s">
        <v>789</v>
      </c>
      <c r="AN893" s="119" t="s">
        <v>231</v>
      </c>
      <c r="AO893" s="119">
        <v>284</v>
      </c>
      <c r="AQ893" s="119">
        <v>599</v>
      </c>
      <c r="AR893" s="119">
        <v>609</v>
      </c>
      <c r="AS893" s="119">
        <v>2009</v>
      </c>
      <c r="AW893" s="119" t="s">
        <v>790</v>
      </c>
      <c r="BK893" s="211"/>
      <c r="BL893" s="212"/>
      <c r="BM893" s="212"/>
      <c r="BN893" s="212"/>
      <c r="BO893" s="212"/>
      <c r="BR893" s="120"/>
    </row>
    <row r="894" spans="1:70" s="119" customFormat="1" ht="12" customHeight="1">
      <c r="A894" s="215" t="s">
        <v>1128</v>
      </c>
      <c r="B894" s="216">
        <v>375.71</v>
      </c>
      <c r="D894" s="218">
        <v>377.68</v>
      </c>
      <c r="E894" s="219" t="s">
        <v>786</v>
      </c>
      <c r="F894" s="67">
        <f>IF(D894&lt;=374.5,(D894-'[2]Stages'!$C$73)*'[2]Stages'!$H$74+'[2]Stages'!$E$73,IF(D894&lt;=385.3,(D894-'[2]Stages'!$C$74)*'[2]Stages'!$H$75+'[2]Stages'!$E$74,IF(D894&lt;=391.8,(D894-'[2]Stages'!$C$75)*'[2]Stages'!$H$76+'[2]Stages'!$E$75,IF(D894&lt;=397.5,(D894-'[2]Stages'!$C$76)*'[2]Stages'!$H$77+'[2]Stages'!$E$76,IF(D894&lt;=407,(D894-'[2]Stages'!$C$77)*'[2]Stages'!$H$78+'[2]Stages'!$E$77,IF(D894&lt;=411.2,(D894-'[2]Stages'!$C$78)*'[2]Stages'!$H$79+'[2]Stages'!$E$78,IF(D894&lt;=416,(D894-'[2]Stages'!$C$79)*'[2]Stages'!$H$80+'[2]Stages'!$E$79)))))))</f>
        <v>375.31694444444446</v>
      </c>
      <c r="G894" s="119" t="s">
        <v>19</v>
      </c>
      <c r="H894" s="215" t="s">
        <v>1027</v>
      </c>
      <c r="I894" s="215" t="s">
        <v>1124</v>
      </c>
      <c r="M894" s="216"/>
      <c r="Q894" s="215" t="s">
        <v>207</v>
      </c>
      <c r="R894" s="215" t="s">
        <v>774</v>
      </c>
      <c r="W894" s="105" t="s">
        <v>477</v>
      </c>
      <c r="AA894" s="221" t="s">
        <v>788</v>
      </c>
      <c r="AB894" s="18">
        <v>22.4</v>
      </c>
      <c r="AC894" s="222">
        <v>18.46</v>
      </c>
      <c r="AD894" s="223"/>
      <c r="AE894" s="222">
        <v>18.46</v>
      </c>
      <c r="AF894" s="222">
        <v>0.32</v>
      </c>
      <c r="AG894" s="222">
        <v>18.46</v>
      </c>
      <c r="AH894" s="146">
        <f t="shared" si="21"/>
        <v>18.660000000000004</v>
      </c>
      <c r="AI894" s="222">
        <v>28.1</v>
      </c>
      <c r="AJ894" s="223"/>
      <c r="AM894" s="119" t="s">
        <v>789</v>
      </c>
      <c r="AN894" s="119" t="s">
        <v>231</v>
      </c>
      <c r="AO894" s="119">
        <v>284</v>
      </c>
      <c r="AQ894" s="119">
        <v>599</v>
      </c>
      <c r="AR894" s="119">
        <v>609</v>
      </c>
      <c r="AS894" s="119">
        <v>2009</v>
      </c>
      <c r="AW894" s="119" t="s">
        <v>790</v>
      </c>
      <c r="BK894" s="211"/>
      <c r="BL894" s="212"/>
      <c r="BM894" s="212"/>
      <c r="BN894" s="212"/>
      <c r="BO894" s="212"/>
      <c r="BR894" s="120"/>
    </row>
    <row r="895" spans="1:70" s="119" customFormat="1" ht="12" customHeight="1">
      <c r="A895" s="215" t="s">
        <v>1129</v>
      </c>
      <c r="B895" s="216">
        <v>375.76</v>
      </c>
      <c r="D895" s="218">
        <v>377.75</v>
      </c>
      <c r="E895" s="219" t="s">
        <v>786</v>
      </c>
      <c r="F895" s="67">
        <f>IF(D895&lt;=374.5,(D895-'[2]Stages'!$C$73)*'[2]Stages'!$H$74+'[2]Stages'!$E$73,IF(D895&lt;=385.3,(D895-'[2]Stages'!$C$74)*'[2]Stages'!$H$75+'[2]Stages'!$E$74,IF(D895&lt;=391.8,(D895-'[2]Stages'!$C$75)*'[2]Stages'!$H$76+'[2]Stages'!$E$75,IF(D895&lt;=397.5,(D895-'[2]Stages'!$C$76)*'[2]Stages'!$H$77+'[2]Stages'!$E$76,IF(D895&lt;=407,(D895-'[2]Stages'!$C$77)*'[2]Stages'!$H$78+'[2]Stages'!$E$77,IF(D895&lt;=411.2,(D895-'[2]Stages'!$C$78)*'[2]Stages'!$H$79+'[2]Stages'!$E$78,IF(D895&lt;=416,(D895-'[2]Stages'!$C$79)*'[2]Stages'!$H$80+'[2]Stages'!$E$79)))))))</f>
        <v>375.38467592592593</v>
      </c>
      <c r="G895" s="119" t="s">
        <v>19</v>
      </c>
      <c r="H895" s="215" t="s">
        <v>1027</v>
      </c>
      <c r="I895" s="215" t="s">
        <v>1094</v>
      </c>
      <c r="M895" s="216"/>
      <c r="Q895" s="215" t="s">
        <v>517</v>
      </c>
      <c r="R895" s="215" t="s">
        <v>1121</v>
      </c>
      <c r="W895" s="105" t="s">
        <v>477</v>
      </c>
      <c r="AA895" s="221" t="s">
        <v>788</v>
      </c>
      <c r="AB895" s="18">
        <v>22.4</v>
      </c>
      <c r="AC895" s="222">
        <v>18.7</v>
      </c>
      <c r="AD895" s="223"/>
      <c r="AE895" s="222">
        <v>18.7</v>
      </c>
      <c r="AF895" s="222">
        <v>0.2</v>
      </c>
      <c r="AG895" s="222">
        <v>18.7</v>
      </c>
      <c r="AH895" s="146">
        <f t="shared" si="21"/>
        <v>18.900000000000002</v>
      </c>
      <c r="AI895" s="222">
        <v>27</v>
      </c>
      <c r="AJ895" s="223"/>
      <c r="AM895" s="119" t="s">
        <v>789</v>
      </c>
      <c r="AN895" s="119" t="s">
        <v>231</v>
      </c>
      <c r="AO895" s="119">
        <v>284</v>
      </c>
      <c r="AQ895" s="119">
        <v>599</v>
      </c>
      <c r="AR895" s="119">
        <v>609</v>
      </c>
      <c r="AS895" s="119">
        <v>2009</v>
      </c>
      <c r="AW895" s="119" t="s">
        <v>790</v>
      </c>
      <c r="BK895" s="211"/>
      <c r="BL895" s="212"/>
      <c r="BM895" s="212"/>
      <c r="BN895" s="212"/>
      <c r="BO895" s="212"/>
      <c r="BR895" s="120"/>
    </row>
    <row r="896" spans="1:70" s="119" customFormat="1" ht="12" customHeight="1">
      <c r="A896" s="215" t="s">
        <v>1130</v>
      </c>
      <c r="B896" s="216">
        <v>375.784</v>
      </c>
      <c r="D896" s="218">
        <v>377.789</v>
      </c>
      <c r="E896" s="219" t="s">
        <v>786</v>
      </c>
      <c r="F896" s="67">
        <f>IF(D896&lt;=374.5,(D896-'[2]Stages'!$C$73)*'[2]Stages'!$H$74+'[2]Stages'!$E$73,IF(D896&lt;=385.3,(D896-'[2]Stages'!$C$74)*'[2]Stages'!$H$75+'[2]Stages'!$E$74,IF(D896&lt;=391.8,(D896-'[2]Stages'!$C$75)*'[2]Stages'!$H$76+'[2]Stages'!$E$75,IF(D896&lt;=397.5,(D896-'[2]Stages'!$C$76)*'[2]Stages'!$H$77+'[2]Stages'!$E$76,IF(D896&lt;=407,(D896-'[2]Stages'!$C$77)*'[2]Stages'!$H$78+'[2]Stages'!$E$77,IF(D896&lt;=411.2,(D896-'[2]Stages'!$C$78)*'[2]Stages'!$H$79+'[2]Stages'!$E$78,IF(D896&lt;=416,(D896-'[2]Stages'!$C$79)*'[2]Stages'!$H$80+'[2]Stages'!$E$79)))))))</f>
        <v>375.422412037037</v>
      </c>
      <c r="G896" s="119" t="s">
        <v>19</v>
      </c>
      <c r="H896" s="215" t="s">
        <v>1027</v>
      </c>
      <c r="I896" s="215" t="s">
        <v>1113</v>
      </c>
      <c r="M896" s="216"/>
      <c r="Q896" s="215" t="s">
        <v>238</v>
      </c>
      <c r="R896" s="227" t="s">
        <v>838</v>
      </c>
      <c r="W896" s="105" t="s">
        <v>477</v>
      </c>
      <c r="AA896" s="221" t="s">
        <v>788</v>
      </c>
      <c r="AB896" s="18">
        <v>22.4</v>
      </c>
      <c r="AC896" s="222">
        <v>17.6</v>
      </c>
      <c r="AD896" s="223"/>
      <c r="AE896" s="222">
        <v>17.6</v>
      </c>
      <c r="AF896" s="222">
        <v>0.2</v>
      </c>
      <c r="AG896" s="222">
        <v>17.6</v>
      </c>
      <c r="AH896" s="146">
        <f t="shared" si="21"/>
        <v>17.800000000000004</v>
      </c>
      <c r="AI896" s="222">
        <v>31.8</v>
      </c>
      <c r="AJ896" s="223"/>
      <c r="AM896" s="119" t="s">
        <v>789</v>
      </c>
      <c r="AN896" s="119" t="s">
        <v>231</v>
      </c>
      <c r="AO896" s="119">
        <v>284</v>
      </c>
      <c r="AQ896" s="119">
        <v>599</v>
      </c>
      <c r="AR896" s="119">
        <v>609</v>
      </c>
      <c r="AS896" s="119">
        <v>2009</v>
      </c>
      <c r="AW896" s="119" t="s">
        <v>790</v>
      </c>
      <c r="BK896" s="211"/>
      <c r="BL896" s="212"/>
      <c r="BM896" s="212"/>
      <c r="BN896" s="212"/>
      <c r="BO896" s="212"/>
      <c r="BR896" s="120"/>
    </row>
    <row r="897" spans="1:70" s="119" customFormat="1" ht="12" customHeight="1">
      <c r="A897" s="215" t="s">
        <v>1131</v>
      </c>
      <c r="B897" s="216">
        <v>375.785</v>
      </c>
      <c r="D897" s="218">
        <v>377.79</v>
      </c>
      <c r="E897" s="219" t="s">
        <v>786</v>
      </c>
      <c r="F897" s="67">
        <f>IF(D897&lt;=374.5,(D897-'[2]Stages'!$C$73)*'[2]Stages'!$H$74+'[2]Stages'!$E$73,IF(D897&lt;=385.3,(D897-'[2]Stages'!$C$74)*'[2]Stages'!$H$75+'[2]Stages'!$E$74,IF(D897&lt;=391.8,(D897-'[2]Stages'!$C$75)*'[2]Stages'!$H$76+'[2]Stages'!$E$75,IF(D897&lt;=397.5,(D897-'[2]Stages'!$C$76)*'[2]Stages'!$H$77+'[2]Stages'!$E$76,IF(D897&lt;=407,(D897-'[2]Stages'!$C$77)*'[2]Stages'!$H$78+'[2]Stages'!$E$77,IF(D897&lt;=411.2,(D897-'[2]Stages'!$C$78)*'[2]Stages'!$H$79+'[2]Stages'!$E$78,IF(D897&lt;=416,(D897-'[2]Stages'!$C$79)*'[2]Stages'!$H$80+'[2]Stages'!$E$79)))))))</f>
        <v>375.42337962962966</v>
      </c>
      <c r="G897" s="119" t="s">
        <v>19</v>
      </c>
      <c r="H897" s="215" t="s">
        <v>1027</v>
      </c>
      <c r="I897" s="215" t="s">
        <v>1113</v>
      </c>
      <c r="M897" s="216"/>
      <c r="Q897" s="215" t="s">
        <v>238</v>
      </c>
      <c r="R897" s="227" t="s">
        <v>838</v>
      </c>
      <c r="W897" s="105" t="s">
        <v>477</v>
      </c>
      <c r="AA897" s="221" t="s">
        <v>788</v>
      </c>
      <c r="AB897" s="18">
        <v>22.4</v>
      </c>
      <c r="AC897" s="222">
        <v>17.6</v>
      </c>
      <c r="AD897" s="223"/>
      <c r="AE897" s="222">
        <v>17.6</v>
      </c>
      <c r="AF897" s="222">
        <v>0.2</v>
      </c>
      <c r="AG897" s="222">
        <v>17.6</v>
      </c>
      <c r="AH897" s="146">
        <f t="shared" si="21"/>
        <v>17.800000000000004</v>
      </c>
      <c r="AI897" s="222">
        <v>31.8</v>
      </c>
      <c r="AJ897" s="223"/>
      <c r="AM897" s="119" t="s">
        <v>789</v>
      </c>
      <c r="AN897" s="119" t="s">
        <v>231</v>
      </c>
      <c r="AO897" s="119">
        <v>284</v>
      </c>
      <c r="AQ897" s="119">
        <v>599</v>
      </c>
      <c r="AR897" s="119">
        <v>609</v>
      </c>
      <c r="AS897" s="119">
        <v>2009</v>
      </c>
      <c r="AW897" s="119" t="s">
        <v>790</v>
      </c>
      <c r="BK897" s="211"/>
      <c r="BL897" s="212"/>
      <c r="BM897" s="212"/>
      <c r="BN897" s="212"/>
      <c r="BO897" s="212"/>
      <c r="BR897" s="120"/>
    </row>
    <row r="898" spans="1:70" s="119" customFormat="1" ht="12" customHeight="1">
      <c r="A898" s="215" t="s">
        <v>1132</v>
      </c>
      <c r="B898" s="216">
        <v>375.85</v>
      </c>
      <c r="D898" s="218">
        <v>377.88</v>
      </c>
      <c r="E898" s="219" t="s">
        <v>786</v>
      </c>
      <c r="F898" s="67">
        <f>IF(D898&lt;=374.5,(D898-'[2]Stages'!$C$73)*'[2]Stages'!$H$74+'[2]Stages'!$E$73,IF(D898&lt;=385.3,(D898-'[2]Stages'!$C$74)*'[2]Stages'!$H$75+'[2]Stages'!$E$74,IF(D898&lt;=391.8,(D898-'[2]Stages'!$C$75)*'[2]Stages'!$H$76+'[2]Stages'!$E$75,IF(D898&lt;=397.5,(D898-'[2]Stages'!$C$76)*'[2]Stages'!$H$77+'[2]Stages'!$E$76,IF(D898&lt;=407,(D898-'[2]Stages'!$C$77)*'[2]Stages'!$H$78+'[2]Stages'!$E$77,IF(D898&lt;=411.2,(D898-'[2]Stages'!$C$78)*'[2]Stages'!$H$79+'[2]Stages'!$E$78,IF(D898&lt;=416,(D898-'[2]Stages'!$C$79)*'[2]Stages'!$H$80+'[2]Stages'!$E$79)))))))</f>
        <v>375.51046296296295</v>
      </c>
      <c r="G898" s="119" t="s">
        <v>19</v>
      </c>
      <c r="H898" s="215" t="s">
        <v>1027</v>
      </c>
      <c r="I898" s="220" t="s">
        <v>1133</v>
      </c>
      <c r="M898" s="216"/>
      <c r="Q898" s="215" t="s">
        <v>517</v>
      </c>
      <c r="R898" s="215" t="s">
        <v>1121</v>
      </c>
      <c r="W898" s="105" t="s">
        <v>477</v>
      </c>
      <c r="AA898" s="221"/>
      <c r="AB898" s="18">
        <v>22.4</v>
      </c>
      <c r="AC898" s="222">
        <v>18.4</v>
      </c>
      <c r="AD898" s="223"/>
      <c r="AE898" s="222">
        <v>18.4</v>
      </c>
      <c r="AF898" s="222">
        <v>0.2</v>
      </c>
      <c r="AG898" s="222">
        <v>18.4</v>
      </c>
      <c r="AH898" s="146">
        <f t="shared" si="21"/>
        <v>18.6</v>
      </c>
      <c r="AI898" s="222">
        <v>28.4</v>
      </c>
      <c r="AJ898" s="223"/>
      <c r="AM898" s="119" t="s">
        <v>789</v>
      </c>
      <c r="AN898" s="119" t="s">
        <v>231</v>
      </c>
      <c r="AO898" s="119">
        <v>284</v>
      </c>
      <c r="AQ898" s="119">
        <v>599</v>
      </c>
      <c r="AR898" s="119">
        <v>609</v>
      </c>
      <c r="AS898" s="119">
        <v>2009</v>
      </c>
      <c r="AW898" s="119" t="s">
        <v>790</v>
      </c>
      <c r="BK898" s="211"/>
      <c r="BL898" s="212"/>
      <c r="BM898" s="212"/>
      <c r="BN898" s="212"/>
      <c r="BO898" s="212"/>
      <c r="BR898" s="120"/>
    </row>
    <row r="899" spans="1:70" s="119" customFormat="1" ht="12" customHeight="1">
      <c r="A899" s="215" t="s">
        <v>1134</v>
      </c>
      <c r="B899" s="216">
        <v>376.34</v>
      </c>
      <c r="D899" s="218">
        <v>378.59</v>
      </c>
      <c r="E899" s="219" t="s">
        <v>786</v>
      </c>
      <c r="F899" s="67">
        <f>IF(D899&lt;=374.5,(D899-'[2]Stages'!$C$73)*'[2]Stages'!$H$74+'[2]Stages'!$E$73,IF(D899&lt;=385.3,(D899-'[2]Stages'!$C$74)*'[2]Stages'!$H$75+'[2]Stages'!$E$74,IF(D899&lt;=391.8,(D899-'[2]Stages'!$C$75)*'[2]Stages'!$H$76+'[2]Stages'!$E$75,IF(D899&lt;=397.5,(D899-'[2]Stages'!$C$76)*'[2]Stages'!$H$77+'[2]Stages'!$E$76,IF(D899&lt;=407,(D899-'[2]Stages'!$C$77)*'[2]Stages'!$H$78+'[2]Stages'!$E$77,IF(D899&lt;=411.2,(D899-'[2]Stages'!$C$78)*'[2]Stages'!$H$79+'[2]Stages'!$E$78,IF(D899&lt;=416,(D899-'[2]Stages'!$C$79)*'[2]Stages'!$H$80+'[2]Stages'!$E$79)))))))</f>
        <v>376.1974537037037</v>
      </c>
      <c r="G899" s="119" t="s">
        <v>19</v>
      </c>
      <c r="H899" s="215" t="s">
        <v>1027</v>
      </c>
      <c r="I899" s="220" t="s">
        <v>1133</v>
      </c>
      <c r="M899" s="216"/>
      <c r="Q899" s="215" t="s">
        <v>517</v>
      </c>
      <c r="R899" s="215" t="s">
        <v>1121</v>
      </c>
      <c r="W899" s="105" t="s">
        <v>477</v>
      </c>
      <c r="AA899" s="221"/>
      <c r="AB899" s="18">
        <v>22.4</v>
      </c>
      <c r="AC899" s="222">
        <v>18.8</v>
      </c>
      <c r="AD899" s="223"/>
      <c r="AE899" s="222">
        <v>18.8</v>
      </c>
      <c r="AF899" s="222">
        <v>0.2</v>
      </c>
      <c r="AG899" s="222">
        <v>18.8</v>
      </c>
      <c r="AH899" s="146">
        <f t="shared" si="21"/>
        <v>19.000000000000004</v>
      </c>
      <c r="AI899" s="222">
        <v>26.7</v>
      </c>
      <c r="AJ899" s="223"/>
      <c r="AM899" s="119" t="s">
        <v>789</v>
      </c>
      <c r="AN899" s="119" t="s">
        <v>231</v>
      </c>
      <c r="AO899" s="119">
        <v>284</v>
      </c>
      <c r="AQ899" s="119">
        <v>599</v>
      </c>
      <c r="AR899" s="119">
        <v>609</v>
      </c>
      <c r="AS899" s="119">
        <v>2009</v>
      </c>
      <c r="AW899" s="119" t="s">
        <v>790</v>
      </c>
      <c r="BK899" s="211"/>
      <c r="BL899" s="212"/>
      <c r="BM899" s="212"/>
      <c r="BN899" s="212"/>
      <c r="BO899" s="212"/>
      <c r="BR899" s="120"/>
    </row>
    <row r="900" spans="1:70" s="119" customFormat="1" ht="12" customHeight="1">
      <c r="A900" s="215" t="s">
        <v>1135</v>
      </c>
      <c r="B900" s="216">
        <v>378.23</v>
      </c>
      <c r="D900" s="218">
        <v>381.31</v>
      </c>
      <c r="E900" s="219" t="s">
        <v>786</v>
      </c>
      <c r="F900" s="67">
        <f>IF(D900&lt;=374.5,(D900-'[2]Stages'!$C$73)*'[2]Stages'!$H$74+'[2]Stages'!$E$73,IF(D900&lt;=385.3,(D900-'[2]Stages'!$C$74)*'[2]Stages'!$H$75+'[2]Stages'!$E$74,IF(D900&lt;=391.8,(D900-'[2]Stages'!$C$75)*'[2]Stages'!$H$76+'[2]Stages'!$E$75,IF(D900&lt;=397.5,(D900-'[2]Stages'!$C$76)*'[2]Stages'!$H$77+'[2]Stages'!$E$76,IF(D900&lt;=407,(D900-'[2]Stages'!$C$77)*'[2]Stages'!$H$78+'[2]Stages'!$E$77,IF(D900&lt;=411.2,(D900-'[2]Stages'!$C$78)*'[2]Stages'!$H$79+'[2]Stages'!$E$78,IF(D900&lt;=416,(D900-'[2]Stages'!$C$79)*'[2]Stages'!$H$80+'[2]Stages'!$E$79)))))))</f>
        <v>378.82930555555555</v>
      </c>
      <c r="G900" s="119" t="s">
        <v>19</v>
      </c>
      <c r="H900" s="215" t="s">
        <v>1027</v>
      </c>
      <c r="I900" s="220" t="s">
        <v>1136</v>
      </c>
      <c r="M900" s="216"/>
      <c r="Q900" s="215" t="s">
        <v>517</v>
      </c>
      <c r="R900" s="215" t="s">
        <v>1137</v>
      </c>
      <c r="W900" s="105" t="s">
        <v>477</v>
      </c>
      <c r="AA900" s="221"/>
      <c r="AB900" s="18">
        <v>22.4</v>
      </c>
      <c r="AC900" s="222">
        <v>19</v>
      </c>
      <c r="AD900" s="223"/>
      <c r="AE900" s="222">
        <v>19</v>
      </c>
      <c r="AF900" s="222">
        <v>0.2</v>
      </c>
      <c r="AG900" s="222">
        <v>19</v>
      </c>
      <c r="AH900" s="146">
        <f t="shared" si="21"/>
        <v>19.200000000000003</v>
      </c>
      <c r="AI900" s="222">
        <v>25.7</v>
      </c>
      <c r="AJ900" s="223"/>
      <c r="AM900" s="119" t="s">
        <v>789</v>
      </c>
      <c r="AN900" s="119" t="s">
        <v>231</v>
      </c>
      <c r="AO900" s="119">
        <v>284</v>
      </c>
      <c r="AQ900" s="119">
        <v>599</v>
      </c>
      <c r="AR900" s="119">
        <v>609</v>
      </c>
      <c r="AS900" s="119">
        <v>2009</v>
      </c>
      <c r="AW900" s="119" t="s">
        <v>790</v>
      </c>
      <c r="BK900" s="211"/>
      <c r="BL900" s="212"/>
      <c r="BM900" s="212"/>
      <c r="BN900" s="212"/>
      <c r="BO900" s="212"/>
      <c r="BR900" s="120"/>
    </row>
    <row r="901" spans="1:70" s="119" customFormat="1" ht="12" customHeight="1">
      <c r="A901" s="215" t="s">
        <v>1138</v>
      </c>
      <c r="B901" s="216">
        <v>378.26</v>
      </c>
      <c r="D901" s="218">
        <v>381.36</v>
      </c>
      <c r="E901" s="219" t="s">
        <v>786</v>
      </c>
      <c r="F901" s="67">
        <f>IF(D901&lt;=374.5,(D901-'[2]Stages'!$C$73)*'[2]Stages'!$H$74+'[2]Stages'!$E$73,IF(D901&lt;=385.3,(D901-'[2]Stages'!$C$74)*'[2]Stages'!$H$75+'[2]Stages'!$E$74,IF(D901&lt;=391.8,(D901-'[2]Stages'!$C$75)*'[2]Stages'!$H$76+'[2]Stages'!$E$75,IF(D901&lt;=397.5,(D901-'[2]Stages'!$C$76)*'[2]Stages'!$H$77+'[2]Stages'!$E$76,IF(D901&lt;=407,(D901-'[2]Stages'!$C$77)*'[2]Stages'!$H$78+'[2]Stages'!$E$77,IF(D901&lt;=411.2,(D901-'[2]Stages'!$C$78)*'[2]Stages'!$H$79+'[2]Stages'!$E$78,IF(D901&lt;=416,(D901-'[2]Stages'!$C$79)*'[2]Stages'!$H$80+'[2]Stages'!$E$79)))))))</f>
        <v>378.8776851851852</v>
      </c>
      <c r="G901" s="119" t="s">
        <v>19</v>
      </c>
      <c r="H901" s="215" t="s">
        <v>1027</v>
      </c>
      <c r="I901" s="220" t="s">
        <v>1136</v>
      </c>
      <c r="M901" s="216"/>
      <c r="Q901" s="215" t="s">
        <v>517</v>
      </c>
      <c r="R901" s="215" t="s">
        <v>1137</v>
      </c>
      <c r="W901" s="105" t="s">
        <v>477</v>
      </c>
      <c r="AA901" s="221"/>
      <c r="AB901" s="18">
        <v>22.4</v>
      </c>
      <c r="AC901" s="222">
        <v>20.2</v>
      </c>
      <c r="AD901" s="223"/>
      <c r="AE901" s="222">
        <v>20.2</v>
      </c>
      <c r="AF901" s="222">
        <v>0.2</v>
      </c>
      <c r="AG901" s="222">
        <v>20.2</v>
      </c>
      <c r="AH901" s="146">
        <f t="shared" si="21"/>
        <v>20.400000000000002</v>
      </c>
      <c r="AI901" s="222">
        <v>20.7</v>
      </c>
      <c r="AJ901" s="223"/>
      <c r="AM901" s="119" t="s">
        <v>789</v>
      </c>
      <c r="AN901" s="119" t="s">
        <v>231</v>
      </c>
      <c r="AO901" s="119">
        <v>284</v>
      </c>
      <c r="AQ901" s="119">
        <v>599</v>
      </c>
      <c r="AR901" s="119">
        <v>609</v>
      </c>
      <c r="AS901" s="119">
        <v>2009</v>
      </c>
      <c r="AW901" s="119" t="s">
        <v>790</v>
      </c>
      <c r="BK901" s="211"/>
      <c r="BL901" s="212"/>
      <c r="BM901" s="212"/>
      <c r="BN901" s="212"/>
      <c r="BO901" s="212"/>
      <c r="BR901" s="120"/>
    </row>
    <row r="902" spans="1:70" s="119" customFormat="1" ht="12" customHeight="1">
      <c r="A902" s="215" t="s">
        <v>1139</v>
      </c>
      <c r="B902" s="216">
        <v>378.29</v>
      </c>
      <c r="D902" s="218">
        <v>381.39</v>
      </c>
      <c r="E902" s="219" t="s">
        <v>786</v>
      </c>
      <c r="F902" s="67">
        <f>IF(D902&lt;=374.5,(D902-'[2]Stages'!$C$73)*'[2]Stages'!$H$74+'[2]Stages'!$E$73,IF(D902&lt;=385.3,(D902-'[2]Stages'!$C$74)*'[2]Stages'!$H$75+'[2]Stages'!$E$74,IF(D902&lt;=391.8,(D902-'[2]Stages'!$C$75)*'[2]Stages'!$H$76+'[2]Stages'!$E$75,IF(D902&lt;=397.5,(D902-'[2]Stages'!$C$76)*'[2]Stages'!$H$77+'[2]Stages'!$E$76,IF(D902&lt;=407,(D902-'[2]Stages'!$C$77)*'[2]Stages'!$H$78+'[2]Stages'!$E$77,IF(D902&lt;=411.2,(D902-'[2]Stages'!$C$78)*'[2]Stages'!$H$79+'[2]Stages'!$E$78,IF(D902&lt;=416,(D902-'[2]Stages'!$C$79)*'[2]Stages'!$H$80+'[2]Stages'!$E$79)))))))</f>
        <v>378.90671296296296</v>
      </c>
      <c r="G902" s="119" t="s">
        <v>19</v>
      </c>
      <c r="H902" s="215" t="s">
        <v>1027</v>
      </c>
      <c r="I902" s="220" t="s">
        <v>1136</v>
      </c>
      <c r="M902" s="216"/>
      <c r="Q902" s="215" t="s">
        <v>517</v>
      </c>
      <c r="R902" s="215" t="s">
        <v>1137</v>
      </c>
      <c r="W902" s="105" t="s">
        <v>477</v>
      </c>
      <c r="AA902" s="221"/>
      <c r="AB902" s="18">
        <v>22.4</v>
      </c>
      <c r="AC902" s="222">
        <v>19.2</v>
      </c>
      <c r="AD902" s="223"/>
      <c r="AE902" s="222">
        <v>19.2</v>
      </c>
      <c r="AF902" s="222">
        <v>0.2</v>
      </c>
      <c r="AG902" s="222">
        <v>19.2</v>
      </c>
      <c r="AH902" s="146">
        <f t="shared" si="21"/>
        <v>19.400000000000002</v>
      </c>
      <c r="AI902" s="222">
        <v>24.7</v>
      </c>
      <c r="AJ902" s="223"/>
      <c r="AM902" s="119" t="s">
        <v>789</v>
      </c>
      <c r="AN902" s="119" t="s">
        <v>231</v>
      </c>
      <c r="AO902" s="119">
        <v>284</v>
      </c>
      <c r="AQ902" s="119">
        <v>599</v>
      </c>
      <c r="AR902" s="119">
        <v>609</v>
      </c>
      <c r="AS902" s="119">
        <v>2009</v>
      </c>
      <c r="AW902" s="119" t="s">
        <v>790</v>
      </c>
      <c r="BK902" s="211"/>
      <c r="BL902" s="212"/>
      <c r="BM902" s="212"/>
      <c r="BN902" s="212"/>
      <c r="BO902" s="212"/>
      <c r="BR902" s="120"/>
    </row>
    <row r="903" spans="1:70" s="119" customFormat="1" ht="12" customHeight="1">
      <c r="A903" s="215" t="s">
        <v>1140</v>
      </c>
      <c r="B903" s="216">
        <v>378.42</v>
      </c>
      <c r="D903" s="218">
        <v>381.58</v>
      </c>
      <c r="E903" s="219" t="s">
        <v>786</v>
      </c>
      <c r="F903" s="67">
        <f>IF(D903&lt;=374.5,(D903-'[2]Stages'!$C$73)*'[2]Stages'!$H$74+'[2]Stages'!$E$73,IF(D903&lt;=385.3,(D903-'[2]Stages'!$C$74)*'[2]Stages'!$H$75+'[2]Stages'!$E$74,IF(D903&lt;=391.8,(D903-'[2]Stages'!$C$75)*'[2]Stages'!$H$76+'[2]Stages'!$E$75,IF(D903&lt;=397.5,(D903-'[2]Stages'!$C$76)*'[2]Stages'!$H$77+'[2]Stages'!$E$76,IF(D903&lt;=407,(D903-'[2]Stages'!$C$77)*'[2]Stages'!$H$78+'[2]Stages'!$E$77,IF(D903&lt;=411.2,(D903-'[2]Stages'!$C$78)*'[2]Stages'!$H$79+'[2]Stages'!$E$78,IF(D903&lt;=416,(D903-'[2]Stages'!$C$79)*'[2]Stages'!$H$80+'[2]Stages'!$E$79)))))))</f>
        <v>379.0905555555555</v>
      </c>
      <c r="G903" s="119" t="s">
        <v>19</v>
      </c>
      <c r="H903" s="215" t="s">
        <v>1027</v>
      </c>
      <c r="I903" s="220" t="s">
        <v>1136</v>
      </c>
      <c r="M903" s="216"/>
      <c r="Q903" s="215" t="s">
        <v>517</v>
      </c>
      <c r="R903" s="215" t="s">
        <v>1137</v>
      </c>
      <c r="W903" s="105" t="s">
        <v>477</v>
      </c>
      <c r="AA903" s="221"/>
      <c r="AB903" s="18">
        <v>22.4</v>
      </c>
      <c r="AC903" s="222">
        <v>20.1</v>
      </c>
      <c r="AD903" s="223"/>
      <c r="AE903" s="222">
        <v>20.1</v>
      </c>
      <c r="AF903" s="222">
        <v>0.2</v>
      </c>
      <c r="AG903" s="222">
        <v>20.1</v>
      </c>
      <c r="AH903" s="146">
        <f t="shared" si="21"/>
        <v>20.300000000000004</v>
      </c>
      <c r="AI903" s="222">
        <v>20.7</v>
      </c>
      <c r="AJ903" s="223"/>
      <c r="AM903" s="119" t="s">
        <v>789</v>
      </c>
      <c r="AN903" s="119" t="s">
        <v>231</v>
      </c>
      <c r="AO903" s="119">
        <v>284</v>
      </c>
      <c r="AQ903" s="119">
        <v>599</v>
      </c>
      <c r="AR903" s="119">
        <v>609</v>
      </c>
      <c r="AS903" s="119">
        <v>2009</v>
      </c>
      <c r="AW903" s="119" t="s">
        <v>790</v>
      </c>
      <c r="BK903" s="211"/>
      <c r="BL903" s="212"/>
      <c r="BM903" s="212"/>
      <c r="BN903" s="212"/>
      <c r="BO903" s="212"/>
      <c r="BR903" s="120"/>
    </row>
    <row r="904" spans="1:70" s="119" customFormat="1" ht="12" customHeight="1">
      <c r="A904" s="215" t="s">
        <v>1141</v>
      </c>
      <c r="B904" s="216">
        <v>379.71</v>
      </c>
      <c r="D904" s="218">
        <v>383.44</v>
      </c>
      <c r="E904" s="219" t="s">
        <v>786</v>
      </c>
      <c r="F904" s="67">
        <f>IF(D904&lt;=374.5,(D904-'[2]Stages'!$C$73)*'[2]Stages'!$H$74+'[2]Stages'!$E$73,IF(D904&lt;=385.3,(D904-'[2]Stages'!$C$74)*'[2]Stages'!$H$75+'[2]Stages'!$E$74,IF(D904&lt;=391.8,(D904-'[2]Stages'!$C$75)*'[2]Stages'!$H$76+'[2]Stages'!$E$75,IF(D904&lt;=397.5,(D904-'[2]Stages'!$C$76)*'[2]Stages'!$H$77+'[2]Stages'!$E$76,IF(D904&lt;=407,(D904-'[2]Stages'!$C$77)*'[2]Stages'!$H$78+'[2]Stages'!$E$77,IF(D904&lt;=411.2,(D904-'[2]Stages'!$C$78)*'[2]Stages'!$H$79+'[2]Stages'!$E$78,IF(D904&lt;=416,(D904-'[2]Stages'!$C$79)*'[2]Stages'!$H$80+'[2]Stages'!$E$79)))))))</f>
        <v>380.8902777777778</v>
      </c>
      <c r="G904" s="119" t="s">
        <v>19</v>
      </c>
      <c r="H904" s="215" t="s">
        <v>1027</v>
      </c>
      <c r="I904" s="215" t="s">
        <v>1142</v>
      </c>
      <c r="M904" s="216"/>
      <c r="Q904" s="215" t="s">
        <v>207</v>
      </c>
      <c r="R904" s="215" t="s">
        <v>1143</v>
      </c>
      <c r="W904" s="105" t="s">
        <v>477</v>
      </c>
      <c r="AA904" s="221" t="s">
        <v>788</v>
      </c>
      <c r="AB904" s="18">
        <v>22.4</v>
      </c>
      <c r="AC904" s="222">
        <v>20.6</v>
      </c>
      <c r="AD904" s="223"/>
      <c r="AE904" s="222">
        <v>20.6</v>
      </c>
      <c r="AF904" s="222">
        <v>0.18</v>
      </c>
      <c r="AG904" s="222">
        <v>20.6</v>
      </c>
      <c r="AH904" s="146">
        <f t="shared" si="21"/>
        <v>20.800000000000004</v>
      </c>
      <c r="AI904" s="222">
        <v>18.7</v>
      </c>
      <c r="AJ904" s="223"/>
      <c r="AM904" s="119" t="s">
        <v>789</v>
      </c>
      <c r="AN904" s="119" t="s">
        <v>231</v>
      </c>
      <c r="AO904" s="119">
        <v>284</v>
      </c>
      <c r="AQ904" s="119">
        <v>599</v>
      </c>
      <c r="AR904" s="119">
        <v>609</v>
      </c>
      <c r="AS904" s="119">
        <v>2009</v>
      </c>
      <c r="AW904" s="119" t="s">
        <v>790</v>
      </c>
      <c r="BK904" s="211"/>
      <c r="BL904" s="212"/>
      <c r="BM904" s="212"/>
      <c r="BN904" s="212"/>
      <c r="BO904" s="212"/>
      <c r="BR904" s="120"/>
    </row>
    <row r="905" spans="1:70" s="119" customFormat="1" ht="12" customHeight="1">
      <c r="A905" s="215" t="s">
        <v>1144</v>
      </c>
      <c r="B905" s="216">
        <v>379.75</v>
      </c>
      <c r="D905" s="218">
        <v>383.5</v>
      </c>
      <c r="E905" s="219" t="s">
        <v>786</v>
      </c>
      <c r="F905" s="67">
        <f>IF(D905&lt;=374.5,(D905-'[2]Stages'!$C$73)*'[2]Stages'!$H$74+'[2]Stages'!$E$73,IF(D905&lt;=385.3,(D905-'[2]Stages'!$C$74)*'[2]Stages'!$H$75+'[2]Stages'!$E$74,IF(D905&lt;=391.8,(D905-'[2]Stages'!$C$75)*'[2]Stages'!$H$76+'[2]Stages'!$E$75,IF(D905&lt;=397.5,(D905-'[2]Stages'!$C$76)*'[2]Stages'!$H$77+'[2]Stages'!$E$76,IF(D905&lt;=407,(D905-'[2]Stages'!$C$77)*'[2]Stages'!$H$78+'[2]Stages'!$E$77,IF(D905&lt;=411.2,(D905-'[2]Stages'!$C$78)*'[2]Stages'!$H$79+'[2]Stages'!$E$78,IF(D905&lt;=416,(D905-'[2]Stages'!$C$79)*'[2]Stages'!$H$80+'[2]Stages'!$E$79)))))))</f>
        <v>380.9483333333333</v>
      </c>
      <c r="G905" s="119" t="s">
        <v>19</v>
      </c>
      <c r="H905" s="215" t="s">
        <v>1027</v>
      </c>
      <c r="I905" s="215" t="s">
        <v>1145</v>
      </c>
      <c r="M905" s="216"/>
      <c r="Q905" s="215" t="s">
        <v>517</v>
      </c>
      <c r="R905" s="215" t="s">
        <v>1146</v>
      </c>
      <c r="W905" s="105" t="s">
        <v>477</v>
      </c>
      <c r="AA905" s="221"/>
      <c r="AB905" s="18">
        <v>22.4</v>
      </c>
      <c r="AC905" s="222">
        <v>19</v>
      </c>
      <c r="AD905" s="223"/>
      <c r="AE905" s="222">
        <v>19</v>
      </c>
      <c r="AF905" s="222">
        <v>0.2</v>
      </c>
      <c r="AG905" s="222">
        <v>19</v>
      </c>
      <c r="AH905" s="146">
        <f t="shared" si="21"/>
        <v>19.200000000000003</v>
      </c>
      <c r="AI905" s="222">
        <v>25.7</v>
      </c>
      <c r="AJ905" s="223"/>
      <c r="AM905" s="119" t="s">
        <v>789</v>
      </c>
      <c r="AN905" s="119" t="s">
        <v>231</v>
      </c>
      <c r="AO905" s="119">
        <v>284</v>
      </c>
      <c r="AQ905" s="119">
        <v>599</v>
      </c>
      <c r="AR905" s="119">
        <v>609</v>
      </c>
      <c r="AS905" s="119">
        <v>2009</v>
      </c>
      <c r="AW905" s="119" t="s">
        <v>790</v>
      </c>
      <c r="BK905" s="211"/>
      <c r="BL905" s="212"/>
      <c r="BM905" s="212"/>
      <c r="BN905" s="212"/>
      <c r="BO905" s="212"/>
      <c r="BR905" s="120"/>
    </row>
    <row r="906" spans="1:70" s="119" customFormat="1" ht="12" customHeight="1">
      <c r="A906" s="215" t="s">
        <v>1147</v>
      </c>
      <c r="B906" s="217">
        <v>379.79</v>
      </c>
      <c r="D906" s="224">
        <v>383.56</v>
      </c>
      <c r="E906" s="219" t="s">
        <v>786</v>
      </c>
      <c r="F906" s="67">
        <f>IF(D906&lt;=374.5,(D906-'[2]Stages'!$C$73)*'[2]Stages'!$H$74+'[2]Stages'!$E$73,IF(D906&lt;=385.3,(D906-'[2]Stages'!$C$74)*'[2]Stages'!$H$75+'[2]Stages'!$E$74,IF(D906&lt;=391.8,(D906-'[2]Stages'!$C$75)*'[2]Stages'!$H$76+'[2]Stages'!$E$75,IF(D906&lt;=397.5,(D906-'[2]Stages'!$C$76)*'[2]Stages'!$H$77+'[2]Stages'!$E$76,IF(D906&lt;=407,(D906-'[2]Stages'!$C$77)*'[2]Stages'!$H$78+'[2]Stages'!$E$77,IF(D906&lt;=411.2,(D906-'[2]Stages'!$C$78)*'[2]Stages'!$H$79+'[2]Stages'!$E$78,IF(D906&lt;=416,(D906-'[2]Stages'!$C$79)*'[2]Stages'!$H$80+'[2]Stages'!$E$79)))))))</f>
        <v>381.00638888888886</v>
      </c>
      <c r="G906" s="119" t="s">
        <v>19</v>
      </c>
      <c r="H906" s="215" t="s">
        <v>1027</v>
      </c>
      <c r="I906" s="215" t="s">
        <v>1142</v>
      </c>
      <c r="M906" s="217"/>
      <c r="Q906" s="215" t="s">
        <v>207</v>
      </c>
      <c r="R906" s="215" t="s">
        <v>1143</v>
      </c>
      <c r="W906" s="105" t="s">
        <v>477</v>
      </c>
      <c r="AA906" s="221" t="s">
        <v>788</v>
      </c>
      <c r="AB906" s="18">
        <v>22.4</v>
      </c>
      <c r="AC906" s="225">
        <v>19.33</v>
      </c>
      <c r="AD906" s="223"/>
      <c r="AE906" s="225">
        <v>19.33</v>
      </c>
      <c r="AF906" s="225">
        <v>0.29</v>
      </c>
      <c r="AG906" s="225">
        <v>19.33</v>
      </c>
      <c r="AH906" s="146">
        <f t="shared" si="21"/>
        <v>19.53</v>
      </c>
      <c r="AI906" s="225">
        <v>24.3</v>
      </c>
      <c r="AJ906" s="223"/>
      <c r="AM906" s="119" t="s">
        <v>789</v>
      </c>
      <c r="AN906" s="119" t="s">
        <v>231</v>
      </c>
      <c r="AO906" s="119">
        <v>284</v>
      </c>
      <c r="AQ906" s="119">
        <v>599</v>
      </c>
      <c r="AR906" s="119">
        <v>609</v>
      </c>
      <c r="AS906" s="119">
        <v>2009</v>
      </c>
      <c r="AW906" s="119" t="s">
        <v>790</v>
      </c>
      <c r="BK906" s="211"/>
      <c r="BL906" s="212"/>
      <c r="BM906" s="212"/>
      <c r="BN906" s="212"/>
      <c r="BO906" s="212"/>
      <c r="BR906" s="120"/>
    </row>
    <row r="907" spans="1:70" s="119" customFormat="1" ht="12" customHeight="1">
      <c r="A907" s="215" t="s">
        <v>1148</v>
      </c>
      <c r="B907" s="217">
        <v>379.88</v>
      </c>
      <c r="D907" s="224">
        <v>383.69</v>
      </c>
      <c r="E907" s="219" t="s">
        <v>786</v>
      </c>
      <c r="F907" s="67">
        <f>IF(D907&lt;=374.5,(D907-'[2]Stages'!$C$73)*'[2]Stages'!$H$74+'[2]Stages'!$E$73,IF(D907&lt;=385.3,(D907-'[2]Stages'!$C$74)*'[2]Stages'!$H$75+'[2]Stages'!$E$74,IF(D907&lt;=391.8,(D907-'[2]Stages'!$C$75)*'[2]Stages'!$H$76+'[2]Stages'!$E$75,IF(D907&lt;=397.5,(D907-'[2]Stages'!$C$76)*'[2]Stages'!$H$77+'[2]Stages'!$E$76,IF(D907&lt;=407,(D907-'[2]Stages'!$C$77)*'[2]Stages'!$H$78+'[2]Stages'!$E$77,IF(D907&lt;=411.2,(D907-'[2]Stages'!$C$78)*'[2]Stages'!$H$79+'[2]Stages'!$E$78,IF(D907&lt;=416,(D907-'[2]Stages'!$C$79)*'[2]Stages'!$H$80+'[2]Stages'!$E$79)))))))</f>
        <v>381.13217592592594</v>
      </c>
      <c r="G907" s="119" t="s">
        <v>19</v>
      </c>
      <c r="H907" s="215" t="s">
        <v>1027</v>
      </c>
      <c r="I907" s="215" t="s">
        <v>1142</v>
      </c>
      <c r="M907" s="217"/>
      <c r="Q907" s="215" t="s">
        <v>207</v>
      </c>
      <c r="R907" s="215" t="s">
        <v>1143</v>
      </c>
      <c r="W907" s="105" t="s">
        <v>477</v>
      </c>
      <c r="AA907" s="221" t="s">
        <v>788</v>
      </c>
      <c r="AB907" s="18">
        <v>22.4</v>
      </c>
      <c r="AC907" s="225">
        <v>19.24</v>
      </c>
      <c r="AD907" s="223"/>
      <c r="AE907" s="225">
        <v>19.24</v>
      </c>
      <c r="AF907" s="225">
        <v>0.11</v>
      </c>
      <c r="AG907" s="225">
        <v>19.24</v>
      </c>
      <c r="AH907" s="146">
        <f t="shared" si="21"/>
        <v>19.44</v>
      </c>
      <c r="AI907" s="225">
        <v>24.6</v>
      </c>
      <c r="AJ907" s="223"/>
      <c r="AM907" s="119" t="s">
        <v>789</v>
      </c>
      <c r="AN907" s="119" t="s">
        <v>231</v>
      </c>
      <c r="AO907" s="119">
        <v>284</v>
      </c>
      <c r="AQ907" s="119">
        <v>599</v>
      </c>
      <c r="AR907" s="119">
        <v>609</v>
      </c>
      <c r="AS907" s="119">
        <v>2009</v>
      </c>
      <c r="AW907" s="119" t="s">
        <v>790</v>
      </c>
      <c r="BK907" s="211"/>
      <c r="BL907" s="212"/>
      <c r="BM907" s="212"/>
      <c r="BN907" s="212"/>
      <c r="BO907" s="212"/>
      <c r="BR907" s="120"/>
    </row>
    <row r="908" spans="1:67" s="119" customFormat="1" ht="12" customHeight="1">
      <c r="A908" s="215" t="s">
        <v>1149</v>
      </c>
      <c r="B908" s="217">
        <v>379.88</v>
      </c>
      <c r="D908" s="224">
        <v>383.69</v>
      </c>
      <c r="E908" s="219" t="s">
        <v>786</v>
      </c>
      <c r="F908" s="67">
        <f>IF(D908&lt;=374.5,(D908-'[2]Stages'!$C$73)*'[2]Stages'!$H$74+'[2]Stages'!$E$73,IF(D908&lt;=385.3,(D908-'[2]Stages'!$C$74)*'[2]Stages'!$H$75+'[2]Stages'!$E$74,IF(D908&lt;=391.8,(D908-'[2]Stages'!$C$75)*'[2]Stages'!$H$76+'[2]Stages'!$E$75,IF(D908&lt;=397.5,(D908-'[2]Stages'!$C$76)*'[2]Stages'!$H$77+'[2]Stages'!$E$76,IF(D908&lt;=407,(D908-'[2]Stages'!$C$77)*'[2]Stages'!$H$78+'[2]Stages'!$E$77,IF(D908&lt;=411.2,(D908-'[2]Stages'!$C$78)*'[2]Stages'!$H$79+'[2]Stages'!$E$78,IF(D908&lt;=416,(D908-'[2]Stages'!$C$79)*'[2]Stages'!$H$80+'[2]Stages'!$E$79)))))))</f>
        <v>381.13217592592594</v>
      </c>
      <c r="G908" s="119" t="s">
        <v>19</v>
      </c>
      <c r="H908" s="215" t="s">
        <v>1027</v>
      </c>
      <c r="I908" s="215" t="s">
        <v>1142</v>
      </c>
      <c r="M908" s="217"/>
      <c r="Q908" s="215" t="s">
        <v>207</v>
      </c>
      <c r="R908" s="215" t="s">
        <v>1143</v>
      </c>
      <c r="W908" s="105" t="s">
        <v>477</v>
      </c>
      <c r="AA908" s="230"/>
      <c r="AB908" s="18">
        <v>22.4</v>
      </c>
      <c r="AC908" s="225">
        <v>19.28</v>
      </c>
      <c r="AD908" s="223"/>
      <c r="AE908" s="225">
        <v>19.28</v>
      </c>
      <c r="AF908" s="225">
        <v>0.04</v>
      </c>
      <c r="AG908" s="225">
        <v>19.28</v>
      </c>
      <c r="AH908" s="146">
        <f t="shared" si="21"/>
        <v>19.480000000000004</v>
      </c>
      <c r="AI908" s="225">
        <v>24.5</v>
      </c>
      <c r="AJ908" s="223"/>
      <c r="AM908" s="119" t="s">
        <v>789</v>
      </c>
      <c r="AN908" s="119" t="s">
        <v>231</v>
      </c>
      <c r="AO908" s="119">
        <v>284</v>
      </c>
      <c r="AQ908" s="119">
        <v>599</v>
      </c>
      <c r="AR908" s="119">
        <v>609</v>
      </c>
      <c r="AS908" s="119">
        <v>2009</v>
      </c>
      <c r="AW908" s="119" t="s">
        <v>790</v>
      </c>
      <c r="BK908" s="211"/>
      <c r="BL908" s="212"/>
      <c r="BM908" s="212"/>
      <c r="BN908" s="212"/>
      <c r="BO908" s="212"/>
    </row>
    <row r="909" spans="1:67" s="119" customFormat="1" ht="12" customHeight="1">
      <c r="A909" s="215" t="s">
        <v>1150</v>
      </c>
      <c r="B909" s="217">
        <v>380.04</v>
      </c>
      <c r="D909" s="224">
        <v>383.92</v>
      </c>
      <c r="E909" s="219" t="s">
        <v>786</v>
      </c>
      <c r="F909" s="67">
        <f>IF(D909&lt;=374.5,(D909-'[2]Stages'!$C$73)*'[2]Stages'!$H$74+'[2]Stages'!$E$73,IF(D909&lt;=385.3,(D909-'[2]Stages'!$C$74)*'[2]Stages'!$H$75+'[2]Stages'!$E$74,IF(D909&lt;=391.8,(D909-'[2]Stages'!$C$75)*'[2]Stages'!$H$76+'[2]Stages'!$E$75,IF(D909&lt;=397.5,(D909-'[2]Stages'!$C$76)*'[2]Stages'!$H$77+'[2]Stages'!$E$76,IF(D909&lt;=407,(D909-'[2]Stages'!$C$77)*'[2]Stages'!$H$78+'[2]Stages'!$E$77,IF(D909&lt;=411.2,(D909-'[2]Stages'!$C$78)*'[2]Stages'!$H$79+'[2]Stages'!$E$78,IF(D909&lt;=416,(D909-'[2]Stages'!$C$79)*'[2]Stages'!$H$80+'[2]Stages'!$E$79)))))))</f>
        <v>381.3547222222222</v>
      </c>
      <c r="G909" s="119" t="s">
        <v>19</v>
      </c>
      <c r="H909" s="215" t="s">
        <v>1027</v>
      </c>
      <c r="I909" s="215" t="s">
        <v>1142</v>
      </c>
      <c r="M909" s="217"/>
      <c r="Q909" s="215" t="s">
        <v>207</v>
      </c>
      <c r="R909" s="215" t="s">
        <v>1143</v>
      </c>
      <c r="W909" s="105" t="s">
        <v>477</v>
      </c>
      <c r="AA909" s="221" t="s">
        <v>788</v>
      </c>
      <c r="AB909" s="18">
        <v>22.4</v>
      </c>
      <c r="AC909" s="225">
        <v>19.09</v>
      </c>
      <c r="AD909" s="223"/>
      <c r="AE909" s="225">
        <v>19.09</v>
      </c>
      <c r="AF909" s="225">
        <v>0.09</v>
      </c>
      <c r="AG909" s="225">
        <v>19.09</v>
      </c>
      <c r="AH909" s="146">
        <f t="shared" si="21"/>
        <v>19.290000000000003</v>
      </c>
      <c r="AI909" s="225">
        <v>25.3</v>
      </c>
      <c r="AJ909" s="223"/>
      <c r="AM909" s="119" t="s">
        <v>789</v>
      </c>
      <c r="AN909" s="119" t="s">
        <v>231</v>
      </c>
      <c r="AO909" s="119">
        <v>284</v>
      </c>
      <c r="AQ909" s="119">
        <v>599</v>
      </c>
      <c r="AR909" s="119">
        <v>609</v>
      </c>
      <c r="AS909" s="119">
        <v>2009</v>
      </c>
      <c r="AW909" s="119" t="s">
        <v>790</v>
      </c>
      <c r="BK909" s="211"/>
      <c r="BL909" s="212"/>
      <c r="BM909" s="212"/>
      <c r="BN909" s="212"/>
      <c r="BO909" s="212"/>
    </row>
    <row r="910" spans="1:67" s="119" customFormat="1" ht="12" customHeight="1">
      <c r="A910" s="215" t="s">
        <v>1151</v>
      </c>
      <c r="B910" s="217">
        <v>380.19</v>
      </c>
      <c r="D910" s="224">
        <v>384.13</v>
      </c>
      <c r="E910" s="219" t="s">
        <v>786</v>
      </c>
      <c r="F910" s="67">
        <f>IF(D910&lt;=374.5,(D910-'[2]Stages'!$C$73)*'[2]Stages'!$H$74+'[2]Stages'!$E$73,IF(D910&lt;=385.3,(D910-'[2]Stages'!$C$74)*'[2]Stages'!$H$75+'[2]Stages'!$E$74,IF(D910&lt;=391.8,(D910-'[2]Stages'!$C$75)*'[2]Stages'!$H$76+'[2]Stages'!$E$75,IF(D910&lt;=397.5,(D910-'[2]Stages'!$C$76)*'[2]Stages'!$H$77+'[2]Stages'!$E$76,IF(D910&lt;=407,(D910-'[2]Stages'!$C$77)*'[2]Stages'!$H$78+'[2]Stages'!$E$77,IF(D910&lt;=411.2,(D910-'[2]Stages'!$C$78)*'[2]Stages'!$H$79+'[2]Stages'!$E$78,IF(D910&lt;=416,(D910-'[2]Stages'!$C$79)*'[2]Stages'!$H$80+'[2]Stages'!$E$79)))))))</f>
        <v>381.55791666666664</v>
      </c>
      <c r="G910" s="119" t="s">
        <v>19</v>
      </c>
      <c r="H910" s="215" t="s">
        <v>1027</v>
      </c>
      <c r="I910" s="215" t="s">
        <v>1152</v>
      </c>
      <c r="M910" s="217"/>
      <c r="Q910" s="215" t="s">
        <v>207</v>
      </c>
      <c r="R910" s="215" t="s">
        <v>1143</v>
      </c>
      <c r="W910" s="105" t="s">
        <v>477</v>
      </c>
      <c r="AA910" s="221" t="s">
        <v>788</v>
      </c>
      <c r="AB910" s="18">
        <v>22.4</v>
      </c>
      <c r="AC910" s="225">
        <v>19.8</v>
      </c>
      <c r="AD910" s="223"/>
      <c r="AE910" s="225">
        <v>19.8</v>
      </c>
      <c r="AF910" s="225">
        <v>0.5</v>
      </c>
      <c r="AG910" s="225">
        <v>19.8</v>
      </c>
      <c r="AH910" s="146">
        <f t="shared" si="21"/>
        <v>20.000000000000004</v>
      </c>
      <c r="AI910" s="225">
        <v>22.2</v>
      </c>
      <c r="AJ910" s="223"/>
      <c r="AM910" s="119" t="s">
        <v>789</v>
      </c>
      <c r="AN910" s="119" t="s">
        <v>231</v>
      </c>
      <c r="AO910" s="119">
        <v>284</v>
      </c>
      <c r="AQ910" s="119">
        <v>599</v>
      </c>
      <c r="AR910" s="119">
        <v>609</v>
      </c>
      <c r="AS910" s="119">
        <v>2009</v>
      </c>
      <c r="AW910" s="119" t="s">
        <v>790</v>
      </c>
      <c r="BK910" s="211"/>
      <c r="BL910" s="212"/>
      <c r="BM910" s="212"/>
      <c r="BN910" s="212"/>
      <c r="BO910" s="212"/>
    </row>
    <row r="911" spans="1:67" s="119" customFormat="1" ht="12" customHeight="1">
      <c r="A911" s="215" t="s">
        <v>1153</v>
      </c>
      <c r="B911" s="216">
        <v>380.31</v>
      </c>
      <c r="D911" s="218">
        <v>384.31</v>
      </c>
      <c r="E911" s="219" t="s">
        <v>786</v>
      </c>
      <c r="F911" s="67">
        <f>IF(D911&lt;=374.5,(D911-'[2]Stages'!$C$73)*'[2]Stages'!$H$74+'[2]Stages'!$E$73,IF(D911&lt;=385.3,(D911-'[2]Stages'!$C$74)*'[2]Stages'!$H$75+'[2]Stages'!$E$74,IF(D911&lt;=391.8,(D911-'[2]Stages'!$C$75)*'[2]Stages'!$H$76+'[2]Stages'!$E$75,IF(D911&lt;=397.5,(D911-'[2]Stages'!$C$76)*'[2]Stages'!$H$77+'[2]Stages'!$E$76,IF(D911&lt;=407,(D911-'[2]Stages'!$C$77)*'[2]Stages'!$H$78+'[2]Stages'!$E$77,IF(D911&lt;=411.2,(D911-'[2]Stages'!$C$78)*'[2]Stages'!$H$79+'[2]Stages'!$E$78,IF(D911&lt;=416,(D911-'[2]Stages'!$C$79)*'[2]Stages'!$H$80+'[2]Stages'!$E$79)))))))</f>
        <v>381.7320833333333</v>
      </c>
      <c r="G911" s="119" t="s">
        <v>19</v>
      </c>
      <c r="H911" s="215" t="s">
        <v>1027</v>
      </c>
      <c r="I911" s="215" t="s">
        <v>1152</v>
      </c>
      <c r="M911" s="216"/>
      <c r="Q911" s="215" t="s">
        <v>207</v>
      </c>
      <c r="R911" s="215" t="s">
        <v>1154</v>
      </c>
      <c r="W911" s="105" t="s">
        <v>477</v>
      </c>
      <c r="AA911" s="221" t="s">
        <v>788</v>
      </c>
      <c r="AB911" s="18">
        <v>22.4</v>
      </c>
      <c r="AC911" s="222">
        <v>19.13</v>
      </c>
      <c r="AD911" s="223"/>
      <c r="AE911" s="222">
        <v>19.13</v>
      </c>
      <c r="AF911" s="222">
        <v>0.31</v>
      </c>
      <c r="AG911" s="222">
        <v>19.13</v>
      </c>
      <c r="AH911" s="146">
        <f t="shared" si="21"/>
        <v>19.330000000000002</v>
      </c>
      <c r="AI911" s="222">
        <v>25.1</v>
      </c>
      <c r="AJ911" s="223"/>
      <c r="AM911" s="119" t="s">
        <v>789</v>
      </c>
      <c r="AN911" s="119" t="s">
        <v>231</v>
      </c>
      <c r="AO911" s="119">
        <v>284</v>
      </c>
      <c r="AQ911" s="119">
        <v>599</v>
      </c>
      <c r="AR911" s="119">
        <v>609</v>
      </c>
      <c r="AS911" s="119">
        <v>2009</v>
      </c>
      <c r="AW911" s="119" t="s">
        <v>790</v>
      </c>
      <c r="BK911" s="211"/>
      <c r="BL911" s="212"/>
      <c r="BM911" s="212"/>
      <c r="BN911" s="212"/>
      <c r="BO911" s="212"/>
    </row>
    <row r="912" spans="1:67" s="119" customFormat="1" ht="12" customHeight="1">
      <c r="A912" s="215" t="s">
        <v>1155</v>
      </c>
      <c r="B912" s="217">
        <v>380.34</v>
      </c>
      <c r="D912" s="224">
        <v>384.35</v>
      </c>
      <c r="E912" s="219" t="s">
        <v>786</v>
      </c>
      <c r="F912" s="67">
        <f>IF(D912&lt;=374.5,(D912-'[2]Stages'!$C$73)*'[2]Stages'!$H$74+'[2]Stages'!$E$73,IF(D912&lt;=385.3,(D912-'[2]Stages'!$C$74)*'[2]Stages'!$H$75+'[2]Stages'!$E$74,IF(D912&lt;=391.8,(D912-'[2]Stages'!$C$75)*'[2]Stages'!$H$76+'[2]Stages'!$E$75,IF(D912&lt;=397.5,(D912-'[2]Stages'!$C$76)*'[2]Stages'!$H$77+'[2]Stages'!$E$76,IF(D912&lt;=407,(D912-'[2]Stages'!$C$77)*'[2]Stages'!$H$78+'[2]Stages'!$E$77,IF(D912&lt;=411.2,(D912-'[2]Stages'!$C$78)*'[2]Stages'!$H$79+'[2]Stages'!$E$78,IF(D912&lt;=416,(D912-'[2]Stages'!$C$79)*'[2]Stages'!$H$80+'[2]Stages'!$E$79)))))))</f>
        <v>381.77078703703705</v>
      </c>
      <c r="G912" s="119" t="s">
        <v>19</v>
      </c>
      <c r="H912" s="215" t="s">
        <v>1027</v>
      </c>
      <c r="I912" s="215" t="s">
        <v>1152</v>
      </c>
      <c r="M912" s="217"/>
      <c r="Q912" s="215" t="s">
        <v>207</v>
      </c>
      <c r="R912" s="215" t="s">
        <v>1143</v>
      </c>
      <c r="W912" s="105" t="s">
        <v>477</v>
      </c>
      <c r="AA912" s="221" t="s">
        <v>788</v>
      </c>
      <c r="AB912" s="18">
        <v>22.4</v>
      </c>
      <c r="AC912" s="225">
        <v>19.58</v>
      </c>
      <c r="AD912" s="223"/>
      <c r="AE912" s="225">
        <v>19.58</v>
      </c>
      <c r="AF912" s="225">
        <v>0.28</v>
      </c>
      <c r="AG912" s="225">
        <v>19.58</v>
      </c>
      <c r="AH912" s="146">
        <f t="shared" si="21"/>
        <v>19.78</v>
      </c>
      <c r="AI912" s="225">
        <v>23.1</v>
      </c>
      <c r="AJ912" s="223"/>
      <c r="AM912" s="119" t="s">
        <v>789</v>
      </c>
      <c r="AN912" s="119" t="s">
        <v>231</v>
      </c>
      <c r="AO912" s="119">
        <v>284</v>
      </c>
      <c r="AQ912" s="119">
        <v>599</v>
      </c>
      <c r="AR912" s="119">
        <v>609</v>
      </c>
      <c r="AS912" s="119">
        <v>2009</v>
      </c>
      <c r="AW912" s="119" t="s">
        <v>790</v>
      </c>
      <c r="BK912" s="211"/>
      <c r="BL912" s="212"/>
      <c r="BM912" s="212"/>
      <c r="BN912" s="212"/>
      <c r="BO912" s="212"/>
    </row>
    <row r="913" spans="1:67" s="119" customFormat="1" ht="12" customHeight="1">
      <c r="A913" s="215" t="s">
        <v>1156</v>
      </c>
      <c r="B913" s="216">
        <v>380.36</v>
      </c>
      <c r="D913" s="218">
        <v>384.38</v>
      </c>
      <c r="E913" s="219" t="s">
        <v>786</v>
      </c>
      <c r="F913" s="67">
        <f>IF(D913&lt;=374.5,(D913-'[2]Stages'!$C$73)*'[2]Stages'!$H$74+'[2]Stages'!$E$73,IF(D913&lt;=385.3,(D913-'[2]Stages'!$C$74)*'[2]Stages'!$H$75+'[2]Stages'!$E$74,IF(D913&lt;=391.8,(D913-'[2]Stages'!$C$75)*'[2]Stages'!$H$76+'[2]Stages'!$E$75,IF(D913&lt;=397.5,(D913-'[2]Stages'!$C$76)*'[2]Stages'!$H$77+'[2]Stages'!$E$76,IF(D913&lt;=407,(D913-'[2]Stages'!$C$77)*'[2]Stages'!$H$78+'[2]Stages'!$E$77,IF(D913&lt;=411.2,(D913-'[2]Stages'!$C$78)*'[2]Stages'!$H$79+'[2]Stages'!$E$78,IF(D913&lt;=416,(D913-'[2]Stages'!$C$79)*'[2]Stages'!$H$80+'[2]Stages'!$E$79)))))))</f>
        <v>381.7998148148148</v>
      </c>
      <c r="G913" s="119" t="s">
        <v>19</v>
      </c>
      <c r="H913" s="215" t="s">
        <v>1027</v>
      </c>
      <c r="I913" s="215" t="s">
        <v>1145</v>
      </c>
      <c r="M913" s="216"/>
      <c r="Q913" s="215" t="s">
        <v>517</v>
      </c>
      <c r="R913" s="215" t="s">
        <v>1146</v>
      </c>
      <c r="W913" s="105" t="s">
        <v>477</v>
      </c>
      <c r="AA913" s="221"/>
      <c r="AB913" s="18">
        <v>22.4</v>
      </c>
      <c r="AC913" s="222">
        <v>18.6</v>
      </c>
      <c r="AD913" s="223"/>
      <c r="AE913" s="222">
        <v>18.6</v>
      </c>
      <c r="AF913" s="222">
        <v>0.2</v>
      </c>
      <c r="AG913" s="222">
        <v>18.6</v>
      </c>
      <c r="AH913" s="146">
        <f t="shared" si="21"/>
        <v>18.800000000000004</v>
      </c>
      <c r="AI913" s="222">
        <v>27.5</v>
      </c>
      <c r="AJ913" s="223"/>
      <c r="AM913" s="119" t="s">
        <v>789</v>
      </c>
      <c r="AN913" s="119" t="s">
        <v>231</v>
      </c>
      <c r="AO913" s="119">
        <v>284</v>
      </c>
      <c r="AQ913" s="119">
        <v>599</v>
      </c>
      <c r="AR913" s="119">
        <v>609</v>
      </c>
      <c r="AS913" s="119">
        <v>2009</v>
      </c>
      <c r="AW913" s="119" t="s">
        <v>790</v>
      </c>
      <c r="BK913" s="211"/>
      <c r="BL913" s="212"/>
      <c r="BM913" s="212"/>
      <c r="BN913" s="212"/>
      <c r="BO913" s="212"/>
    </row>
    <row r="914" spans="1:67" s="119" customFormat="1" ht="12" customHeight="1">
      <c r="A914" s="215" t="s">
        <v>1157</v>
      </c>
      <c r="B914" s="216">
        <v>380.39</v>
      </c>
      <c r="D914" s="218">
        <v>384.42</v>
      </c>
      <c r="E914" s="219" t="s">
        <v>786</v>
      </c>
      <c r="F914" s="67">
        <f>IF(D914&lt;=374.5,(D914-'[2]Stages'!$C$73)*'[2]Stages'!$H$74+'[2]Stages'!$E$73,IF(D914&lt;=385.3,(D914-'[2]Stages'!$C$74)*'[2]Stages'!$H$75+'[2]Stages'!$E$74,IF(D914&lt;=391.8,(D914-'[2]Stages'!$C$75)*'[2]Stages'!$H$76+'[2]Stages'!$E$75,IF(D914&lt;=397.5,(D914-'[2]Stages'!$C$76)*'[2]Stages'!$H$77+'[2]Stages'!$E$76,IF(D914&lt;=407,(D914-'[2]Stages'!$C$77)*'[2]Stages'!$H$78+'[2]Stages'!$E$77,IF(D914&lt;=411.2,(D914-'[2]Stages'!$C$78)*'[2]Stages'!$H$79+'[2]Stages'!$E$78,IF(D914&lt;=416,(D914-'[2]Stages'!$C$79)*'[2]Stages'!$H$80+'[2]Stages'!$E$79)))))))</f>
        <v>381.8385185185185</v>
      </c>
      <c r="G914" s="119" t="s">
        <v>19</v>
      </c>
      <c r="H914" s="220"/>
      <c r="I914" s="220" t="s">
        <v>1158</v>
      </c>
      <c r="M914" s="216"/>
      <c r="Q914" s="215" t="s">
        <v>238</v>
      </c>
      <c r="R914" s="227" t="s">
        <v>1159</v>
      </c>
      <c r="W914" s="105" t="s">
        <v>477</v>
      </c>
      <c r="AA914" s="221" t="s">
        <v>788</v>
      </c>
      <c r="AB914" s="18">
        <v>22.4</v>
      </c>
      <c r="AC914" s="222">
        <v>19.4</v>
      </c>
      <c r="AD914" s="223"/>
      <c r="AE914" s="222">
        <v>19.4</v>
      </c>
      <c r="AF914" s="222">
        <v>0.2</v>
      </c>
      <c r="AG914" s="222">
        <v>19.4</v>
      </c>
      <c r="AH914" s="146">
        <f t="shared" si="21"/>
        <v>19.6</v>
      </c>
      <c r="AI914" s="222">
        <v>23.9</v>
      </c>
      <c r="AJ914" s="223"/>
      <c r="AM914" s="119" t="s">
        <v>789</v>
      </c>
      <c r="AN914" s="119" t="s">
        <v>231</v>
      </c>
      <c r="AO914" s="119">
        <v>284</v>
      </c>
      <c r="AQ914" s="119">
        <v>599</v>
      </c>
      <c r="AR914" s="119">
        <v>609</v>
      </c>
      <c r="AS914" s="119">
        <v>2009</v>
      </c>
      <c r="AW914" s="119" t="s">
        <v>790</v>
      </c>
      <c r="BK914" s="211"/>
      <c r="BL914" s="212"/>
      <c r="BM914" s="212"/>
      <c r="BN914" s="212"/>
      <c r="BO914" s="212"/>
    </row>
    <row r="915" spans="1:67" s="119" customFormat="1" ht="12" customHeight="1">
      <c r="A915" s="215" t="s">
        <v>1160</v>
      </c>
      <c r="B915" s="217">
        <v>380.4</v>
      </c>
      <c r="D915" s="224">
        <v>384.44</v>
      </c>
      <c r="E915" s="219" t="s">
        <v>786</v>
      </c>
      <c r="F915" s="67">
        <f>IF(D915&lt;=374.5,(D915-'[2]Stages'!$C$73)*'[2]Stages'!$H$74+'[2]Stages'!$E$73,IF(D915&lt;=385.3,(D915-'[2]Stages'!$C$74)*'[2]Stages'!$H$75+'[2]Stages'!$E$74,IF(D915&lt;=391.8,(D915-'[2]Stages'!$C$75)*'[2]Stages'!$H$76+'[2]Stages'!$E$75,IF(D915&lt;=397.5,(D915-'[2]Stages'!$C$76)*'[2]Stages'!$H$77+'[2]Stages'!$E$76,IF(D915&lt;=407,(D915-'[2]Stages'!$C$77)*'[2]Stages'!$H$78+'[2]Stages'!$E$77,IF(D915&lt;=411.2,(D915-'[2]Stages'!$C$78)*'[2]Stages'!$H$79+'[2]Stages'!$E$78,IF(D915&lt;=416,(D915-'[2]Stages'!$C$79)*'[2]Stages'!$H$80+'[2]Stages'!$E$79)))))))</f>
        <v>381.85787037037034</v>
      </c>
      <c r="G915" s="119" t="s">
        <v>19</v>
      </c>
      <c r="H915" s="215" t="s">
        <v>1027</v>
      </c>
      <c r="I915" s="215" t="s">
        <v>1152</v>
      </c>
      <c r="M915" s="217"/>
      <c r="Q915" s="215" t="s">
        <v>207</v>
      </c>
      <c r="R915" s="215" t="s">
        <v>1143</v>
      </c>
      <c r="W915" s="105" t="s">
        <v>477</v>
      </c>
      <c r="AA915" s="221" t="s">
        <v>788</v>
      </c>
      <c r="AB915" s="18">
        <v>22.4</v>
      </c>
      <c r="AC915" s="225">
        <v>20.14</v>
      </c>
      <c r="AD915" s="223"/>
      <c r="AE915" s="225">
        <v>20.14</v>
      </c>
      <c r="AF915" s="225">
        <v>0.21</v>
      </c>
      <c r="AG915" s="225">
        <v>20.14</v>
      </c>
      <c r="AH915" s="146">
        <f t="shared" si="21"/>
        <v>20.340000000000003</v>
      </c>
      <c r="AI915" s="225">
        <v>20.7</v>
      </c>
      <c r="AJ915" s="223"/>
      <c r="AM915" s="119" t="s">
        <v>789</v>
      </c>
      <c r="AN915" s="119" t="s">
        <v>231</v>
      </c>
      <c r="AO915" s="119">
        <v>284</v>
      </c>
      <c r="AQ915" s="119">
        <v>599</v>
      </c>
      <c r="AR915" s="119">
        <v>609</v>
      </c>
      <c r="AS915" s="119">
        <v>2009</v>
      </c>
      <c r="AW915" s="119" t="s">
        <v>790</v>
      </c>
      <c r="BK915" s="211"/>
      <c r="BL915" s="212"/>
      <c r="BM915" s="212"/>
      <c r="BN915" s="212"/>
      <c r="BO915" s="212"/>
    </row>
    <row r="916" spans="1:67" s="119" customFormat="1" ht="12" customHeight="1">
      <c r="A916" s="215" t="s">
        <v>1161</v>
      </c>
      <c r="B916" s="216">
        <v>380.48</v>
      </c>
      <c r="D916" s="218">
        <v>384.55</v>
      </c>
      <c r="E916" s="219" t="s">
        <v>786</v>
      </c>
      <c r="F916" s="67">
        <f>IF(D916&lt;=374.5,(D916-'[2]Stages'!$C$73)*'[2]Stages'!$H$74+'[2]Stages'!$E$73,IF(D916&lt;=385.3,(D916-'[2]Stages'!$C$74)*'[2]Stages'!$H$75+'[2]Stages'!$E$74,IF(D916&lt;=391.8,(D916-'[2]Stages'!$C$75)*'[2]Stages'!$H$76+'[2]Stages'!$E$75,IF(D916&lt;=397.5,(D916-'[2]Stages'!$C$76)*'[2]Stages'!$H$77+'[2]Stages'!$E$76,IF(D916&lt;=407,(D916-'[2]Stages'!$C$77)*'[2]Stages'!$H$78+'[2]Stages'!$E$77,IF(D916&lt;=411.2,(D916-'[2]Stages'!$C$78)*'[2]Stages'!$H$79+'[2]Stages'!$E$78,IF(D916&lt;=416,(D916-'[2]Stages'!$C$79)*'[2]Stages'!$H$80+'[2]Stages'!$E$79)))))))</f>
        <v>381.96430555555554</v>
      </c>
      <c r="G916" s="119" t="s">
        <v>19</v>
      </c>
      <c r="H916" s="215" t="s">
        <v>1027</v>
      </c>
      <c r="I916" s="215" t="s">
        <v>1152</v>
      </c>
      <c r="M916" s="216"/>
      <c r="Q916" s="215" t="s">
        <v>207</v>
      </c>
      <c r="R916" s="215" t="s">
        <v>1154</v>
      </c>
      <c r="W916" s="105" t="s">
        <v>477</v>
      </c>
      <c r="AA916" s="221" t="s">
        <v>788</v>
      </c>
      <c r="AB916" s="18">
        <v>22.4</v>
      </c>
      <c r="AC916" s="222">
        <v>19.96</v>
      </c>
      <c r="AD916" s="223"/>
      <c r="AE916" s="222">
        <v>19.96</v>
      </c>
      <c r="AF916" s="222">
        <v>0.1</v>
      </c>
      <c r="AG916" s="222">
        <v>19.96</v>
      </c>
      <c r="AH916" s="146">
        <f t="shared" si="21"/>
        <v>20.160000000000004</v>
      </c>
      <c r="AI916" s="222">
        <v>21.5</v>
      </c>
      <c r="AJ916" s="223"/>
      <c r="AM916" s="119" t="s">
        <v>789</v>
      </c>
      <c r="AN916" s="119" t="s">
        <v>231</v>
      </c>
      <c r="AO916" s="119">
        <v>284</v>
      </c>
      <c r="AQ916" s="119">
        <v>599</v>
      </c>
      <c r="AR916" s="119">
        <v>609</v>
      </c>
      <c r="AS916" s="119">
        <v>2009</v>
      </c>
      <c r="AW916" s="119" t="s">
        <v>790</v>
      </c>
      <c r="BK916" s="211"/>
      <c r="BL916" s="212"/>
      <c r="BM916" s="212"/>
      <c r="BN916" s="212"/>
      <c r="BO916" s="212"/>
    </row>
    <row r="917" spans="1:67" s="119" customFormat="1" ht="12" customHeight="1">
      <c r="A917" s="215" t="s">
        <v>1162</v>
      </c>
      <c r="B917" s="217">
        <v>380.48</v>
      </c>
      <c r="D917" s="224">
        <v>384.55</v>
      </c>
      <c r="E917" s="219" t="s">
        <v>786</v>
      </c>
      <c r="F917" s="67">
        <f>IF(D917&lt;=374.5,(D917-'[2]Stages'!$C$73)*'[2]Stages'!$H$74+'[2]Stages'!$E$73,IF(D917&lt;=385.3,(D917-'[2]Stages'!$C$74)*'[2]Stages'!$H$75+'[2]Stages'!$E$74,IF(D917&lt;=391.8,(D917-'[2]Stages'!$C$75)*'[2]Stages'!$H$76+'[2]Stages'!$E$75,IF(D917&lt;=397.5,(D917-'[2]Stages'!$C$76)*'[2]Stages'!$H$77+'[2]Stages'!$E$76,IF(D917&lt;=407,(D917-'[2]Stages'!$C$77)*'[2]Stages'!$H$78+'[2]Stages'!$E$77,IF(D917&lt;=411.2,(D917-'[2]Stages'!$C$78)*'[2]Stages'!$H$79+'[2]Stages'!$E$78,IF(D917&lt;=416,(D917-'[2]Stages'!$C$79)*'[2]Stages'!$H$80+'[2]Stages'!$E$79)))))))</f>
        <v>381.96430555555554</v>
      </c>
      <c r="G917" s="119" t="s">
        <v>19</v>
      </c>
      <c r="H917" s="215" t="s">
        <v>1027</v>
      </c>
      <c r="I917" s="215" t="s">
        <v>1152</v>
      </c>
      <c r="M917" s="217"/>
      <c r="Q917" s="215" t="s">
        <v>207</v>
      </c>
      <c r="R917" s="215" t="s">
        <v>1143</v>
      </c>
      <c r="W917" s="105" t="s">
        <v>477</v>
      </c>
      <c r="AA917" s="221" t="s">
        <v>788</v>
      </c>
      <c r="AB917" s="18">
        <v>22.4</v>
      </c>
      <c r="AC917" s="225">
        <v>20.29</v>
      </c>
      <c r="AD917" s="223"/>
      <c r="AE917" s="225">
        <v>20.29</v>
      </c>
      <c r="AF917" s="225">
        <v>0.14</v>
      </c>
      <c r="AG917" s="225">
        <v>20.29</v>
      </c>
      <c r="AH917" s="146">
        <f t="shared" si="21"/>
        <v>20.490000000000002</v>
      </c>
      <c r="AI917" s="225">
        <v>20</v>
      </c>
      <c r="AJ917" s="223"/>
      <c r="AM917" s="119" t="s">
        <v>789</v>
      </c>
      <c r="AN917" s="119" t="s">
        <v>231</v>
      </c>
      <c r="AO917" s="119">
        <v>284</v>
      </c>
      <c r="AQ917" s="119">
        <v>599</v>
      </c>
      <c r="AR917" s="119">
        <v>609</v>
      </c>
      <c r="AS917" s="119">
        <v>2009</v>
      </c>
      <c r="AW917" s="119" t="s">
        <v>790</v>
      </c>
      <c r="BK917" s="211"/>
      <c r="BL917" s="212"/>
      <c r="BM917" s="212"/>
      <c r="BN917" s="212"/>
      <c r="BO917" s="212"/>
    </row>
    <row r="918" spans="1:67" s="119" customFormat="1" ht="12" customHeight="1">
      <c r="A918" s="215" t="s">
        <v>1163</v>
      </c>
      <c r="B918" s="217">
        <v>380.54</v>
      </c>
      <c r="D918" s="224">
        <v>384.64</v>
      </c>
      <c r="E918" s="219" t="s">
        <v>786</v>
      </c>
      <c r="F918" s="67">
        <f>IF(D918&lt;=374.5,(D918-'[2]Stages'!$C$73)*'[2]Stages'!$H$74+'[2]Stages'!$E$73,IF(D918&lt;=385.3,(D918-'[2]Stages'!$C$74)*'[2]Stages'!$H$75+'[2]Stages'!$E$74,IF(D918&lt;=391.8,(D918-'[2]Stages'!$C$75)*'[2]Stages'!$H$76+'[2]Stages'!$E$75,IF(D918&lt;=397.5,(D918-'[2]Stages'!$C$76)*'[2]Stages'!$H$77+'[2]Stages'!$E$76,IF(D918&lt;=407,(D918-'[2]Stages'!$C$77)*'[2]Stages'!$H$78+'[2]Stages'!$E$77,IF(D918&lt;=411.2,(D918-'[2]Stages'!$C$78)*'[2]Stages'!$H$79+'[2]Stages'!$E$78,IF(D918&lt;=416,(D918-'[2]Stages'!$C$79)*'[2]Stages'!$H$80+'[2]Stages'!$E$79)))))))</f>
        <v>382.0513888888889</v>
      </c>
      <c r="G918" s="119" t="s">
        <v>19</v>
      </c>
      <c r="H918" s="215" t="s">
        <v>1027</v>
      </c>
      <c r="I918" s="215" t="s">
        <v>1152</v>
      </c>
      <c r="M918" s="217"/>
      <c r="Q918" s="215" t="s">
        <v>207</v>
      </c>
      <c r="R918" s="215" t="s">
        <v>1143</v>
      </c>
      <c r="W918" s="105" t="s">
        <v>477</v>
      </c>
      <c r="AA918" s="221" t="s">
        <v>788</v>
      </c>
      <c r="AB918" s="18">
        <v>22.4</v>
      </c>
      <c r="AC918" s="225">
        <v>20.16</v>
      </c>
      <c r="AD918" s="223"/>
      <c r="AE918" s="225">
        <v>20.16</v>
      </c>
      <c r="AF918" s="225">
        <v>0.06</v>
      </c>
      <c r="AG918" s="225">
        <v>20.16</v>
      </c>
      <c r="AH918" s="146">
        <f t="shared" si="21"/>
        <v>20.360000000000003</v>
      </c>
      <c r="AI918" s="225">
        <v>20.6</v>
      </c>
      <c r="AJ918" s="223"/>
      <c r="AM918" s="119" t="s">
        <v>789</v>
      </c>
      <c r="AN918" s="119" t="s">
        <v>231</v>
      </c>
      <c r="AO918" s="119">
        <v>284</v>
      </c>
      <c r="AQ918" s="119">
        <v>599</v>
      </c>
      <c r="AR918" s="119">
        <v>609</v>
      </c>
      <c r="AS918" s="119">
        <v>2009</v>
      </c>
      <c r="AW918" s="119" t="s">
        <v>790</v>
      </c>
      <c r="BK918" s="211"/>
      <c r="BL918" s="212"/>
      <c r="BM918" s="212"/>
      <c r="BN918" s="212"/>
      <c r="BO918" s="212"/>
    </row>
    <row r="919" spans="1:67" s="119" customFormat="1" ht="12" customHeight="1">
      <c r="A919" s="215" t="s">
        <v>1164</v>
      </c>
      <c r="B919" s="216">
        <v>380.57</v>
      </c>
      <c r="D919" s="218">
        <v>384.68</v>
      </c>
      <c r="E919" s="219" t="s">
        <v>786</v>
      </c>
      <c r="F919" s="67">
        <f>IF(D919&lt;=374.5,(D919-'[2]Stages'!$C$73)*'[2]Stages'!$H$74+'[2]Stages'!$E$73,IF(D919&lt;=385.3,(D919-'[2]Stages'!$C$74)*'[2]Stages'!$H$75+'[2]Stages'!$E$74,IF(D919&lt;=391.8,(D919-'[2]Stages'!$C$75)*'[2]Stages'!$H$76+'[2]Stages'!$E$75,IF(D919&lt;=397.5,(D919-'[2]Stages'!$C$76)*'[2]Stages'!$H$77+'[2]Stages'!$E$76,IF(D919&lt;=407,(D919-'[2]Stages'!$C$77)*'[2]Stages'!$H$78+'[2]Stages'!$E$77,IF(D919&lt;=411.2,(D919-'[2]Stages'!$C$78)*'[2]Stages'!$H$79+'[2]Stages'!$E$78,IF(D919&lt;=416,(D919-'[2]Stages'!$C$79)*'[2]Stages'!$H$80+'[2]Stages'!$E$79)))))))</f>
        <v>382.0900925925926</v>
      </c>
      <c r="G919" s="119" t="s">
        <v>19</v>
      </c>
      <c r="H919" s="215" t="s">
        <v>1027</v>
      </c>
      <c r="I919" s="215" t="s">
        <v>1152</v>
      </c>
      <c r="M919" s="216"/>
      <c r="Q919" s="215" t="s">
        <v>207</v>
      </c>
      <c r="R919" s="215" t="s">
        <v>1154</v>
      </c>
      <c r="W919" s="105" t="s">
        <v>477</v>
      </c>
      <c r="AA919" s="221" t="s">
        <v>788</v>
      </c>
      <c r="AB919" s="18">
        <v>22.4</v>
      </c>
      <c r="AC919" s="222">
        <v>19.43</v>
      </c>
      <c r="AD919" s="223"/>
      <c r="AE919" s="222">
        <v>19.43</v>
      </c>
      <c r="AF919" s="222">
        <v>0.39</v>
      </c>
      <c r="AG919" s="222">
        <v>19.43</v>
      </c>
      <c r="AH919" s="146">
        <f aca="true" t="shared" si="22" ref="AH919:AH982">AG919+(22.6-AB919)</f>
        <v>19.630000000000003</v>
      </c>
      <c r="AI919" s="222">
        <v>23.8</v>
      </c>
      <c r="AJ919" s="223"/>
      <c r="AM919" s="119" t="s">
        <v>789</v>
      </c>
      <c r="AN919" s="119" t="s">
        <v>231</v>
      </c>
      <c r="AO919" s="119">
        <v>284</v>
      </c>
      <c r="AQ919" s="119">
        <v>599</v>
      </c>
      <c r="AR919" s="119">
        <v>609</v>
      </c>
      <c r="AS919" s="119">
        <v>2009</v>
      </c>
      <c r="AW919" s="119" t="s">
        <v>790</v>
      </c>
      <c r="BK919" s="211"/>
      <c r="BL919" s="212"/>
      <c r="BM919" s="212"/>
      <c r="BN919" s="212"/>
      <c r="BO919" s="212"/>
    </row>
    <row r="920" spans="1:67" s="119" customFormat="1" ht="12" customHeight="1">
      <c r="A920" s="215" t="s">
        <v>1165</v>
      </c>
      <c r="B920" s="216">
        <v>380.62</v>
      </c>
      <c r="D920" s="218">
        <v>384.75</v>
      </c>
      <c r="E920" s="219" t="s">
        <v>786</v>
      </c>
      <c r="F920" s="67">
        <f>IF(D920&lt;=374.5,(D920-'[2]Stages'!$C$73)*'[2]Stages'!$H$74+'[2]Stages'!$E$73,IF(D920&lt;=385.3,(D920-'[2]Stages'!$C$74)*'[2]Stages'!$H$75+'[2]Stages'!$E$74,IF(D920&lt;=391.8,(D920-'[2]Stages'!$C$75)*'[2]Stages'!$H$76+'[2]Stages'!$E$75,IF(D920&lt;=397.5,(D920-'[2]Stages'!$C$76)*'[2]Stages'!$H$77+'[2]Stages'!$E$76,IF(D920&lt;=407,(D920-'[2]Stages'!$C$77)*'[2]Stages'!$H$78+'[2]Stages'!$E$77,IF(D920&lt;=411.2,(D920-'[2]Stages'!$C$78)*'[2]Stages'!$H$79+'[2]Stages'!$E$78,IF(D920&lt;=416,(D920-'[2]Stages'!$C$79)*'[2]Stages'!$H$80+'[2]Stages'!$E$79)))))))</f>
        <v>382.1578240740741</v>
      </c>
      <c r="G920" s="119" t="s">
        <v>19</v>
      </c>
      <c r="H920" s="220"/>
      <c r="I920" s="220" t="s">
        <v>1158</v>
      </c>
      <c r="M920" s="216"/>
      <c r="Q920" s="215" t="s">
        <v>238</v>
      </c>
      <c r="R920" s="227" t="s">
        <v>1159</v>
      </c>
      <c r="W920" s="105" t="s">
        <v>477</v>
      </c>
      <c r="AA920" s="221" t="s">
        <v>788</v>
      </c>
      <c r="AB920" s="18">
        <v>22.4</v>
      </c>
      <c r="AC920" s="222">
        <v>19.6</v>
      </c>
      <c r="AD920" s="223"/>
      <c r="AE920" s="222">
        <v>19.6</v>
      </c>
      <c r="AF920" s="222">
        <v>0.2</v>
      </c>
      <c r="AG920" s="222">
        <v>19.6</v>
      </c>
      <c r="AH920" s="146">
        <f t="shared" si="22"/>
        <v>19.800000000000004</v>
      </c>
      <c r="AI920" s="222">
        <v>23.1</v>
      </c>
      <c r="AJ920" s="223"/>
      <c r="AM920" s="119" t="s">
        <v>789</v>
      </c>
      <c r="AN920" s="119" t="s">
        <v>231</v>
      </c>
      <c r="AO920" s="119">
        <v>284</v>
      </c>
      <c r="AQ920" s="119">
        <v>599</v>
      </c>
      <c r="AR920" s="119">
        <v>609</v>
      </c>
      <c r="AS920" s="119">
        <v>2009</v>
      </c>
      <c r="AW920" s="119" t="s">
        <v>790</v>
      </c>
      <c r="BK920" s="211"/>
      <c r="BL920" s="212"/>
      <c r="BM920" s="212"/>
      <c r="BN920" s="212"/>
      <c r="BO920" s="212"/>
    </row>
    <row r="921" spans="1:67" s="119" customFormat="1" ht="12" customHeight="1">
      <c r="A921" s="215" t="s">
        <v>1166</v>
      </c>
      <c r="B921" s="217">
        <v>380.63</v>
      </c>
      <c r="D921" s="224">
        <v>384.77</v>
      </c>
      <c r="E921" s="219" t="s">
        <v>786</v>
      </c>
      <c r="F921" s="67">
        <f>IF(D921&lt;=374.5,(D921-'[2]Stages'!$C$73)*'[2]Stages'!$H$74+'[2]Stages'!$E$73,IF(D921&lt;=385.3,(D921-'[2]Stages'!$C$74)*'[2]Stages'!$H$75+'[2]Stages'!$E$74,IF(D921&lt;=391.8,(D921-'[2]Stages'!$C$75)*'[2]Stages'!$H$76+'[2]Stages'!$E$75,IF(D921&lt;=397.5,(D921-'[2]Stages'!$C$76)*'[2]Stages'!$H$77+'[2]Stages'!$E$76,IF(D921&lt;=407,(D921-'[2]Stages'!$C$77)*'[2]Stages'!$H$78+'[2]Stages'!$E$77,IF(D921&lt;=411.2,(D921-'[2]Stages'!$C$78)*'[2]Stages'!$H$79+'[2]Stages'!$E$78,IF(D921&lt;=416,(D921-'[2]Stages'!$C$79)*'[2]Stages'!$H$80+'[2]Stages'!$E$79)))))))</f>
        <v>382.1771759259259</v>
      </c>
      <c r="G921" s="119" t="s">
        <v>19</v>
      </c>
      <c r="H921" s="215" t="s">
        <v>1027</v>
      </c>
      <c r="I921" s="215" t="s">
        <v>1152</v>
      </c>
      <c r="M921" s="217"/>
      <c r="Q921" s="215" t="s">
        <v>207</v>
      </c>
      <c r="R921" s="215" t="s">
        <v>1143</v>
      </c>
      <c r="W921" s="105" t="s">
        <v>477</v>
      </c>
      <c r="AA921" s="221" t="s">
        <v>788</v>
      </c>
      <c r="AB921" s="18">
        <v>22.4</v>
      </c>
      <c r="AC921" s="225">
        <v>20.59</v>
      </c>
      <c r="AD921" s="223"/>
      <c r="AE921" s="225">
        <v>20.59</v>
      </c>
      <c r="AF921" s="225">
        <v>0.23</v>
      </c>
      <c r="AG921" s="225">
        <v>20.59</v>
      </c>
      <c r="AH921" s="146">
        <f t="shared" si="22"/>
        <v>20.790000000000003</v>
      </c>
      <c r="AI921" s="225">
        <v>18.7</v>
      </c>
      <c r="AJ921" s="223"/>
      <c r="AM921" s="119" t="s">
        <v>789</v>
      </c>
      <c r="AN921" s="119" t="s">
        <v>231</v>
      </c>
      <c r="AO921" s="119">
        <v>284</v>
      </c>
      <c r="AQ921" s="119">
        <v>599</v>
      </c>
      <c r="AR921" s="119">
        <v>609</v>
      </c>
      <c r="AS921" s="119">
        <v>2009</v>
      </c>
      <c r="AW921" s="119" t="s">
        <v>790</v>
      </c>
      <c r="BK921" s="211"/>
      <c r="BL921" s="212"/>
      <c r="BM921" s="212"/>
      <c r="BN921" s="212"/>
      <c r="BO921" s="212"/>
    </row>
    <row r="922" spans="1:67" s="119" customFormat="1" ht="12" customHeight="1">
      <c r="A922" s="215" t="s">
        <v>1167</v>
      </c>
      <c r="B922" s="216">
        <v>380.65</v>
      </c>
      <c r="D922" s="218">
        <v>384.8</v>
      </c>
      <c r="E922" s="219" t="s">
        <v>786</v>
      </c>
      <c r="F922" s="67">
        <f>IF(D922&lt;=374.5,(D922-'[2]Stages'!$C$73)*'[2]Stages'!$H$74+'[2]Stages'!$E$73,IF(D922&lt;=385.3,(D922-'[2]Stages'!$C$74)*'[2]Stages'!$H$75+'[2]Stages'!$E$74,IF(D922&lt;=391.8,(D922-'[2]Stages'!$C$75)*'[2]Stages'!$H$76+'[2]Stages'!$E$75,IF(D922&lt;=397.5,(D922-'[2]Stages'!$C$76)*'[2]Stages'!$H$77+'[2]Stages'!$E$76,IF(D922&lt;=407,(D922-'[2]Stages'!$C$77)*'[2]Stages'!$H$78+'[2]Stages'!$E$77,IF(D922&lt;=411.2,(D922-'[2]Stages'!$C$78)*'[2]Stages'!$H$79+'[2]Stages'!$E$78,IF(D922&lt;=416,(D922-'[2]Stages'!$C$79)*'[2]Stages'!$H$80+'[2]Stages'!$E$79)))))))</f>
        <v>382.2062037037037</v>
      </c>
      <c r="G922" s="119" t="s">
        <v>19</v>
      </c>
      <c r="H922" s="215" t="s">
        <v>1027</v>
      </c>
      <c r="I922" s="215" t="s">
        <v>1152</v>
      </c>
      <c r="M922" s="216"/>
      <c r="Q922" s="215" t="s">
        <v>207</v>
      </c>
      <c r="R922" s="215" t="s">
        <v>1154</v>
      </c>
      <c r="W922" s="105" t="s">
        <v>477</v>
      </c>
      <c r="AA922" s="221" t="s">
        <v>788</v>
      </c>
      <c r="AB922" s="18">
        <v>22.4</v>
      </c>
      <c r="AC922" s="222">
        <v>19.61</v>
      </c>
      <c r="AD922" s="223"/>
      <c r="AE922" s="222">
        <v>19.61</v>
      </c>
      <c r="AF922" s="222">
        <v>0.41</v>
      </c>
      <c r="AG922" s="222">
        <v>19.61</v>
      </c>
      <c r="AH922" s="146">
        <f t="shared" si="22"/>
        <v>19.810000000000002</v>
      </c>
      <c r="AI922" s="222">
        <v>23</v>
      </c>
      <c r="AJ922" s="223"/>
      <c r="AM922" s="119" t="s">
        <v>789</v>
      </c>
      <c r="AN922" s="119" t="s">
        <v>231</v>
      </c>
      <c r="AO922" s="119">
        <v>284</v>
      </c>
      <c r="AQ922" s="119">
        <v>599</v>
      </c>
      <c r="AR922" s="119">
        <v>609</v>
      </c>
      <c r="AS922" s="119">
        <v>2009</v>
      </c>
      <c r="AW922" s="119" t="s">
        <v>790</v>
      </c>
      <c r="BK922" s="211"/>
      <c r="BL922" s="212"/>
      <c r="BM922" s="212"/>
      <c r="BN922" s="212"/>
      <c r="BO922" s="212"/>
    </row>
    <row r="923" spans="1:67" s="119" customFormat="1" ht="12" customHeight="1">
      <c r="A923" s="215" t="s">
        <v>1168</v>
      </c>
      <c r="B923" s="216">
        <v>380.75</v>
      </c>
      <c r="D923" s="218">
        <v>384.94</v>
      </c>
      <c r="E923" s="219" t="s">
        <v>786</v>
      </c>
      <c r="F923" s="67">
        <f>IF(D923&lt;=374.5,(D923-'[2]Stages'!$C$73)*'[2]Stages'!$H$74+'[2]Stages'!$E$73,IF(D923&lt;=385.3,(D923-'[2]Stages'!$C$74)*'[2]Stages'!$H$75+'[2]Stages'!$E$74,IF(D923&lt;=391.8,(D923-'[2]Stages'!$C$75)*'[2]Stages'!$H$76+'[2]Stages'!$E$75,IF(D923&lt;=397.5,(D923-'[2]Stages'!$C$76)*'[2]Stages'!$H$77+'[2]Stages'!$E$76,IF(D923&lt;=407,(D923-'[2]Stages'!$C$77)*'[2]Stages'!$H$78+'[2]Stages'!$E$77,IF(D923&lt;=411.2,(D923-'[2]Stages'!$C$78)*'[2]Stages'!$H$79+'[2]Stages'!$E$78,IF(D923&lt;=416,(D923-'[2]Stages'!$C$79)*'[2]Stages'!$H$80+'[2]Stages'!$E$79)))))))</f>
        <v>382.34166666666664</v>
      </c>
      <c r="G923" s="119" t="s">
        <v>19</v>
      </c>
      <c r="H923" s="215" t="s">
        <v>1027</v>
      </c>
      <c r="I923" s="215" t="s">
        <v>1169</v>
      </c>
      <c r="M923" s="216"/>
      <c r="Q923" s="215" t="s">
        <v>207</v>
      </c>
      <c r="R923" s="215" t="s">
        <v>1154</v>
      </c>
      <c r="W923" s="105" t="s">
        <v>477</v>
      </c>
      <c r="AA923" s="221" t="s">
        <v>788</v>
      </c>
      <c r="AB923" s="18">
        <v>22.4</v>
      </c>
      <c r="AC923" s="222">
        <v>20.23</v>
      </c>
      <c r="AD923" s="223"/>
      <c r="AE923" s="222">
        <v>20.23</v>
      </c>
      <c r="AF923" s="222">
        <v>0.13</v>
      </c>
      <c r="AG923" s="222">
        <v>20.23</v>
      </c>
      <c r="AH923" s="146">
        <f t="shared" si="22"/>
        <v>20.430000000000003</v>
      </c>
      <c r="AI923" s="222">
        <v>20.3</v>
      </c>
      <c r="AJ923" s="223"/>
      <c r="AM923" s="119" t="s">
        <v>789</v>
      </c>
      <c r="AN923" s="119" t="s">
        <v>231</v>
      </c>
      <c r="AO923" s="119">
        <v>284</v>
      </c>
      <c r="AQ923" s="119">
        <v>599</v>
      </c>
      <c r="AR923" s="119">
        <v>609</v>
      </c>
      <c r="AS923" s="119">
        <v>2009</v>
      </c>
      <c r="AW923" s="119" t="s">
        <v>790</v>
      </c>
      <c r="BK923" s="211"/>
      <c r="BL923" s="212"/>
      <c r="BM923" s="212"/>
      <c r="BN923" s="212"/>
      <c r="BO923" s="212"/>
    </row>
    <row r="924" spans="1:67" s="119" customFormat="1" ht="12" customHeight="1">
      <c r="A924" s="215" t="s">
        <v>1170</v>
      </c>
      <c r="B924" s="216">
        <v>380.84</v>
      </c>
      <c r="D924" s="218">
        <v>385.07</v>
      </c>
      <c r="E924" s="219" t="s">
        <v>786</v>
      </c>
      <c r="F924" s="67">
        <f>IF(D924&lt;=374.5,(D924-'[2]Stages'!$C$73)*'[2]Stages'!$H$74+'[2]Stages'!$E$73,IF(D924&lt;=385.3,(D924-'[2]Stages'!$C$74)*'[2]Stages'!$H$75+'[2]Stages'!$E$74,IF(D924&lt;=391.8,(D924-'[2]Stages'!$C$75)*'[2]Stages'!$H$76+'[2]Stages'!$E$75,IF(D924&lt;=397.5,(D924-'[2]Stages'!$C$76)*'[2]Stages'!$H$77+'[2]Stages'!$E$76,IF(D924&lt;=407,(D924-'[2]Stages'!$C$77)*'[2]Stages'!$H$78+'[2]Stages'!$E$77,IF(D924&lt;=411.2,(D924-'[2]Stages'!$C$78)*'[2]Stages'!$H$79+'[2]Stages'!$E$78,IF(D924&lt;=416,(D924-'[2]Stages'!$C$79)*'[2]Stages'!$H$80+'[2]Stages'!$E$79)))))))</f>
        <v>382.4674537037037</v>
      </c>
      <c r="G924" s="119" t="s">
        <v>19</v>
      </c>
      <c r="H924" s="215" t="s">
        <v>1027</v>
      </c>
      <c r="I924" s="215" t="s">
        <v>1169</v>
      </c>
      <c r="M924" s="216"/>
      <c r="Q924" s="215" t="s">
        <v>207</v>
      </c>
      <c r="R924" s="215" t="s">
        <v>1154</v>
      </c>
      <c r="W924" s="105" t="s">
        <v>477</v>
      </c>
      <c r="AA924" s="221" t="s">
        <v>788</v>
      </c>
      <c r="AB924" s="18">
        <v>22.4</v>
      </c>
      <c r="AC924" s="222">
        <v>20.08</v>
      </c>
      <c r="AD924" s="223"/>
      <c r="AE924" s="222">
        <v>20.08</v>
      </c>
      <c r="AF924" s="222">
        <v>0.35</v>
      </c>
      <c r="AG924" s="222">
        <v>20.08</v>
      </c>
      <c r="AH924" s="146">
        <f t="shared" si="22"/>
        <v>20.28</v>
      </c>
      <c r="AI924" s="222">
        <v>21</v>
      </c>
      <c r="AJ924" s="223"/>
      <c r="AM924" s="119" t="s">
        <v>789</v>
      </c>
      <c r="AN924" s="119" t="s">
        <v>231</v>
      </c>
      <c r="AO924" s="119">
        <v>284</v>
      </c>
      <c r="AQ924" s="119">
        <v>599</v>
      </c>
      <c r="AR924" s="119">
        <v>609</v>
      </c>
      <c r="AS924" s="119">
        <v>2009</v>
      </c>
      <c r="AW924" s="119" t="s">
        <v>790</v>
      </c>
      <c r="BK924" s="211"/>
      <c r="BL924" s="212"/>
      <c r="BM924" s="212"/>
      <c r="BN924" s="212"/>
      <c r="BO924" s="212"/>
    </row>
    <row r="925" spans="1:67" s="119" customFormat="1" ht="12" customHeight="1">
      <c r="A925" s="215" t="s">
        <v>1171</v>
      </c>
      <c r="B925" s="216">
        <v>380.87</v>
      </c>
      <c r="D925" s="218">
        <v>385.12</v>
      </c>
      <c r="E925" s="219" t="s">
        <v>786</v>
      </c>
      <c r="F925" s="67">
        <f>IF(D925&lt;=374.5,(D925-'[2]Stages'!$C$73)*'[2]Stages'!$H$74+'[2]Stages'!$E$73,IF(D925&lt;=385.3,(D925-'[2]Stages'!$C$74)*'[2]Stages'!$H$75+'[2]Stages'!$E$74,IF(D925&lt;=391.8,(D925-'[2]Stages'!$C$75)*'[2]Stages'!$H$76+'[2]Stages'!$E$75,IF(D925&lt;=397.5,(D925-'[2]Stages'!$C$76)*'[2]Stages'!$H$77+'[2]Stages'!$E$76,IF(D925&lt;=407,(D925-'[2]Stages'!$C$77)*'[2]Stages'!$H$78+'[2]Stages'!$E$77,IF(D925&lt;=411.2,(D925-'[2]Stages'!$C$78)*'[2]Stages'!$H$79+'[2]Stages'!$E$78,IF(D925&lt;=416,(D925-'[2]Stages'!$C$79)*'[2]Stages'!$H$80+'[2]Stages'!$E$79)))))))</f>
        <v>382.5158333333333</v>
      </c>
      <c r="G925" s="119" t="s">
        <v>19</v>
      </c>
      <c r="H925" s="215" t="s">
        <v>1027</v>
      </c>
      <c r="I925" s="215" t="s">
        <v>1172</v>
      </c>
      <c r="M925" s="216"/>
      <c r="Q925" s="215" t="s">
        <v>517</v>
      </c>
      <c r="R925" s="215" t="s">
        <v>1146</v>
      </c>
      <c r="W925" s="105" t="s">
        <v>477</v>
      </c>
      <c r="AA925" s="221"/>
      <c r="AB925" s="18">
        <v>22.4</v>
      </c>
      <c r="AC925" s="222">
        <v>19.3</v>
      </c>
      <c r="AD925" s="223"/>
      <c r="AE925" s="222">
        <v>19.3</v>
      </c>
      <c r="AF925" s="222">
        <v>0.2</v>
      </c>
      <c r="AG925" s="222">
        <v>19.3</v>
      </c>
      <c r="AH925" s="146">
        <f t="shared" si="22"/>
        <v>19.500000000000004</v>
      </c>
      <c r="AI925" s="222">
        <v>24.4</v>
      </c>
      <c r="AJ925" s="223"/>
      <c r="AM925" s="119" t="s">
        <v>789</v>
      </c>
      <c r="AN925" s="119" t="s">
        <v>231</v>
      </c>
      <c r="AO925" s="119">
        <v>284</v>
      </c>
      <c r="AQ925" s="119">
        <v>599</v>
      </c>
      <c r="AR925" s="119">
        <v>609</v>
      </c>
      <c r="AS925" s="119">
        <v>2009</v>
      </c>
      <c r="AW925" s="119" t="s">
        <v>790</v>
      </c>
      <c r="BK925" s="211"/>
      <c r="BL925" s="212"/>
      <c r="BM925" s="212"/>
      <c r="BN925" s="212"/>
      <c r="BO925" s="212"/>
    </row>
    <row r="926" spans="1:67" s="119" customFormat="1" ht="12" customHeight="1">
      <c r="A926" s="215" t="s">
        <v>1173</v>
      </c>
      <c r="B926" s="216">
        <v>380.91</v>
      </c>
      <c r="D926" s="218">
        <v>385.17</v>
      </c>
      <c r="E926" s="219" t="s">
        <v>786</v>
      </c>
      <c r="F926" s="67">
        <f>IF(D926&lt;=374.5,(D926-'[2]Stages'!$C$73)*'[2]Stages'!$H$74+'[2]Stages'!$E$73,IF(D926&lt;=385.3,(D926-'[2]Stages'!$C$74)*'[2]Stages'!$H$75+'[2]Stages'!$E$74,IF(D926&lt;=391.8,(D926-'[2]Stages'!$C$75)*'[2]Stages'!$H$76+'[2]Stages'!$E$75,IF(D926&lt;=397.5,(D926-'[2]Stages'!$C$76)*'[2]Stages'!$H$77+'[2]Stages'!$E$76,IF(D926&lt;=407,(D926-'[2]Stages'!$C$77)*'[2]Stages'!$H$78+'[2]Stages'!$E$77,IF(D926&lt;=411.2,(D926-'[2]Stages'!$C$78)*'[2]Stages'!$H$79+'[2]Stages'!$E$78,IF(D926&lt;=416,(D926-'[2]Stages'!$C$79)*'[2]Stages'!$H$80+'[2]Stages'!$E$79)))))))</f>
        <v>382.564212962963</v>
      </c>
      <c r="G926" s="119" t="s">
        <v>19</v>
      </c>
      <c r="H926" s="215" t="s">
        <v>1027</v>
      </c>
      <c r="I926" s="215" t="s">
        <v>1169</v>
      </c>
      <c r="M926" s="216"/>
      <c r="Q926" s="215" t="s">
        <v>207</v>
      </c>
      <c r="R926" s="215" t="s">
        <v>1154</v>
      </c>
      <c r="W926" s="105" t="s">
        <v>477</v>
      </c>
      <c r="AA926" s="221" t="s">
        <v>788</v>
      </c>
      <c r="AB926" s="18">
        <v>22.4</v>
      </c>
      <c r="AC926" s="222">
        <v>20.15</v>
      </c>
      <c r="AD926" s="223"/>
      <c r="AE926" s="222">
        <v>20.15</v>
      </c>
      <c r="AF926" s="222">
        <v>0.18</v>
      </c>
      <c r="AG926" s="222">
        <v>20.15</v>
      </c>
      <c r="AH926" s="146">
        <f t="shared" si="22"/>
        <v>20.35</v>
      </c>
      <c r="AI926" s="222">
        <v>20.6</v>
      </c>
      <c r="AJ926" s="223"/>
      <c r="AM926" s="119" t="s">
        <v>789</v>
      </c>
      <c r="AN926" s="119" t="s">
        <v>231</v>
      </c>
      <c r="AO926" s="119">
        <v>284</v>
      </c>
      <c r="AQ926" s="119">
        <v>599</v>
      </c>
      <c r="AR926" s="119">
        <v>609</v>
      </c>
      <c r="AS926" s="119">
        <v>2009</v>
      </c>
      <c r="AW926" s="119" t="s">
        <v>790</v>
      </c>
      <c r="BK926" s="211"/>
      <c r="BL926" s="212"/>
      <c r="BM926" s="212"/>
      <c r="BN926" s="212"/>
      <c r="BO926" s="212"/>
    </row>
    <row r="927" spans="1:67" s="119" customFormat="1" ht="12" customHeight="1">
      <c r="A927" s="215" t="s">
        <v>1174</v>
      </c>
      <c r="B927" s="216">
        <v>380.95</v>
      </c>
      <c r="D927" s="218">
        <v>385.23</v>
      </c>
      <c r="E927" s="219" t="s">
        <v>786</v>
      </c>
      <c r="F927" s="67">
        <f>IF(D927&lt;=374.5,(D927-'[2]Stages'!$C$73)*'[2]Stages'!$H$74+'[2]Stages'!$E$73,IF(D927&lt;=385.3,(D927-'[2]Stages'!$C$74)*'[2]Stages'!$H$75+'[2]Stages'!$E$74,IF(D927&lt;=391.8,(D927-'[2]Stages'!$C$75)*'[2]Stages'!$H$76+'[2]Stages'!$E$75,IF(D927&lt;=397.5,(D927-'[2]Stages'!$C$76)*'[2]Stages'!$H$77+'[2]Stages'!$E$76,IF(D927&lt;=407,(D927-'[2]Stages'!$C$77)*'[2]Stages'!$H$78+'[2]Stages'!$E$77,IF(D927&lt;=411.2,(D927-'[2]Stages'!$C$78)*'[2]Stages'!$H$79+'[2]Stages'!$E$78,IF(D927&lt;=416,(D927-'[2]Stages'!$C$79)*'[2]Stages'!$H$80+'[2]Stages'!$E$79)))))))</f>
        <v>382.6222685185185</v>
      </c>
      <c r="G927" s="119" t="s">
        <v>19</v>
      </c>
      <c r="H927" s="215" t="s">
        <v>1027</v>
      </c>
      <c r="I927" s="215" t="s">
        <v>1169</v>
      </c>
      <c r="M927" s="216"/>
      <c r="Q927" s="215" t="s">
        <v>207</v>
      </c>
      <c r="R927" s="215" t="s">
        <v>1154</v>
      </c>
      <c r="W927" s="105" t="s">
        <v>477</v>
      </c>
      <c r="AA927" s="221" t="s">
        <v>788</v>
      </c>
      <c r="AB927" s="18">
        <v>22.4</v>
      </c>
      <c r="AC927" s="222">
        <v>19.92</v>
      </c>
      <c r="AD927" s="223"/>
      <c r="AE927" s="222">
        <v>19.92</v>
      </c>
      <c r="AF927" s="222">
        <v>0.13</v>
      </c>
      <c r="AG927" s="222">
        <v>19.92</v>
      </c>
      <c r="AH927" s="146">
        <f t="shared" si="22"/>
        <v>20.120000000000005</v>
      </c>
      <c r="AI927" s="222">
        <v>21.7</v>
      </c>
      <c r="AJ927" s="223"/>
      <c r="AM927" s="119" t="s">
        <v>789</v>
      </c>
      <c r="AN927" s="119" t="s">
        <v>231</v>
      </c>
      <c r="AO927" s="119">
        <v>284</v>
      </c>
      <c r="AQ927" s="119">
        <v>599</v>
      </c>
      <c r="AR927" s="119">
        <v>609</v>
      </c>
      <c r="AS927" s="119">
        <v>2009</v>
      </c>
      <c r="AW927" s="119" t="s">
        <v>790</v>
      </c>
      <c r="BK927" s="211"/>
      <c r="BL927" s="212"/>
      <c r="BM927" s="212"/>
      <c r="BN927" s="212"/>
      <c r="BO927" s="212"/>
    </row>
    <row r="928" spans="1:67" s="119" customFormat="1" ht="12" customHeight="1">
      <c r="A928" s="215" t="s">
        <v>1175</v>
      </c>
      <c r="B928" s="216">
        <v>381.03</v>
      </c>
      <c r="D928" s="218">
        <v>385.33</v>
      </c>
      <c r="E928" s="219" t="s">
        <v>786</v>
      </c>
      <c r="F928" s="67">
        <f>IF(D928&lt;=374.5,(D928-'[2]Stages'!$C$73)*'[2]Stages'!$H$74+'[2]Stages'!$E$73,IF(D928&lt;=385.3,(D928-'[2]Stages'!$C$74)*'[2]Stages'!$H$75+'[2]Stages'!$E$74,IF(D928&lt;=391.8,(D928-'[2]Stages'!$C$75)*'[2]Stages'!$H$76+'[2]Stages'!$E$75,IF(D928&lt;=397.5,(D928-'[2]Stages'!$C$76)*'[2]Stages'!$H$77+'[2]Stages'!$E$76,IF(D928&lt;=407,(D928-'[2]Stages'!$C$77)*'[2]Stages'!$H$78+'[2]Stages'!$E$77,IF(D928&lt;=411.2,(D928-'[2]Stages'!$C$78)*'[2]Stages'!$H$79+'[2]Stages'!$E$78,IF(D928&lt;=416,(D928-'[2]Stages'!$C$79)*'[2]Stages'!$H$80+'[2]Stages'!$E$79)))))))</f>
        <v>382.71321538461535</v>
      </c>
      <c r="G928" s="119" t="s">
        <v>19</v>
      </c>
      <c r="H928" s="215" t="s">
        <v>1176</v>
      </c>
      <c r="I928" s="220" t="s">
        <v>1177</v>
      </c>
      <c r="M928" s="216"/>
      <c r="Q928" s="215" t="s">
        <v>517</v>
      </c>
      <c r="R928" s="215" t="s">
        <v>1146</v>
      </c>
      <c r="W928" s="105" t="s">
        <v>477</v>
      </c>
      <c r="AA928" s="221"/>
      <c r="AB928" s="18">
        <v>22.4</v>
      </c>
      <c r="AC928" s="222">
        <v>19</v>
      </c>
      <c r="AD928" s="223"/>
      <c r="AE928" s="222">
        <v>19</v>
      </c>
      <c r="AF928" s="222">
        <v>0.2</v>
      </c>
      <c r="AG928" s="222">
        <v>19</v>
      </c>
      <c r="AH928" s="146">
        <f t="shared" si="22"/>
        <v>19.200000000000003</v>
      </c>
      <c r="AI928" s="222">
        <v>25.7</v>
      </c>
      <c r="AJ928" s="223"/>
      <c r="AM928" s="119" t="s">
        <v>789</v>
      </c>
      <c r="AN928" s="119" t="s">
        <v>231</v>
      </c>
      <c r="AO928" s="119">
        <v>284</v>
      </c>
      <c r="AQ928" s="119">
        <v>599</v>
      </c>
      <c r="AR928" s="119">
        <v>609</v>
      </c>
      <c r="AS928" s="119">
        <v>2009</v>
      </c>
      <c r="AW928" s="119" t="s">
        <v>790</v>
      </c>
      <c r="BK928" s="211"/>
      <c r="BL928" s="212"/>
      <c r="BM928" s="212"/>
      <c r="BN928" s="212"/>
      <c r="BO928" s="212"/>
    </row>
    <row r="929" spans="1:67" s="119" customFormat="1" ht="12" customHeight="1">
      <c r="A929" s="215" t="s">
        <v>1178</v>
      </c>
      <c r="B929" s="216">
        <v>381.07</v>
      </c>
      <c r="D929" s="218">
        <v>385.37</v>
      </c>
      <c r="E929" s="219" t="s">
        <v>786</v>
      </c>
      <c r="F929" s="67">
        <f>IF(D929&lt;=374.5,(D929-'[2]Stages'!$C$73)*'[2]Stages'!$H$74+'[2]Stages'!$E$73,IF(D929&lt;=385.3,(D929-'[2]Stages'!$C$74)*'[2]Stages'!$H$75+'[2]Stages'!$E$74,IF(D929&lt;=391.8,(D929-'[2]Stages'!$C$75)*'[2]Stages'!$H$76+'[2]Stages'!$E$75,IF(D929&lt;=397.5,(D929-'[2]Stages'!$C$76)*'[2]Stages'!$H$77+'[2]Stages'!$E$76,IF(D929&lt;=407,(D929-'[2]Stages'!$C$77)*'[2]Stages'!$H$78+'[2]Stages'!$E$77,IF(D929&lt;=411.2,(D929-'[2]Stages'!$C$78)*'[2]Stages'!$H$79+'[2]Stages'!$E$78,IF(D929&lt;=416,(D929-'[2]Stages'!$C$79)*'[2]Stages'!$H$80+'[2]Stages'!$E$79)))))))</f>
        <v>382.7441692307692</v>
      </c>
      <c r="G929" s="119" t="s">
        <v>19</v>
      </c>
      <c r="H929" s="215" t="s">
        <v>1176</v>
      </c>
      <c r="I929" s="220" t="s">
        <v>1177</v>
      </c>
      <c r="M929" s="216"/>
      <c r="Q929" s="215" t="s">
        <v>517</v>
      </c>
      <c r="R929" s="215" t="s">
        <v>1146</v>
      </c>
      <c r="W929" s="105" t="s">
        <v>477</v>
      </c>
      <c r="AA929" s="221"/>
      <c r="AB929" s="18">
        <v>22.4</v>
      </c>
      <c r="AC929" s="222">
        <v>19.4</v>
      </c>
      <c r="AD929" s="223"/>
      <c r="AE929" s="222">
        <v>19.4</v>
      </c>
      <c r="AF929" s="222">
        <v>0.2</v>
      </c>
      <c r="AG929" s="222">
        <v>19.4</v>
      </c>
      <c r="AH929" s="146">
        <f t="shared" si="22"/>
        <v>19.6</v>
      </c>
      <c r="AI929" s="222">
        <v>23.9</v>
      </c>
      <c r="AJ929" s="223"/>
      <c r="AM929" s="119" t="s">
        <v>789</v>
      </c>
      <c r="AN929" s="119" t="s">
        <v>231</v>
      </c>
      <c r="AO929" s="119">
        <v>284</v>
      </c>
      <c r="AQ929" s="119">
        <v>599</v>
      </c>
      <c r="AR929" s="119">
        <v>609</v>
      </c>
      <c r="AS929" s="119">
        <v>2009</v>
      </c>
      <c r="AW929" s="119" t="s">
        <v>790</v>
      </c>
      <c r="BK929" s="211"/>
      <c r="BL929" s="212"/>
      <c r="BM929" s="212"/>
      <c r="BN929" s="212"/>
      <c r="BO929" s="212"/>
    </row>
    <row r="930" spans="1:67" s="119" customFormat="1" ht="12" customHeight="1">
      <c r="A930" s="215" t="s">
        <v>1179</v>
      </c>
      <c r="B930" s="216">
        <v>381.07</v>
      </c>
      <c r="D930" s="218">
        <v>385.38</v>
      </c>
      <c r="E930" s="219" t="s">
        <v>786</v>
      </c>
      <c r="F930" s="67">
        <f>IF(D930&lt;=374.5,(D930-'[2]Stages'!$C$73)*'[2]Stages'!$H$74+'[2]Stages'!$E$73,IF(D930&lt;=385.3,(D930-'[2]Stages'!$C$74)*'[2]Stages'!$H$75+'[2]Stages'!$E$74,IF(D930&lt;=391.8,(D930-'[2]Stages'!$C$75)*'[2]Stages'!$H$76+'[2]Stages'!$E$75,IF(D930&lt;=397.5,(D930-'[2]Stages'!$C$76)*'[2]Stages'!$H$77+'[2]Stages'!$E$76,IF(D930&lt;=407,(D930-'[2]Stages'!$C$77)*'[2]Stages'!$H$78+'[2]Stages'!$E$77,IF(D930&lt;=411.2,(D930-'[2]Stages'!$C$78)*'[2]Stages'!$H$79+'[2]Stages'!$E$78,IF(D930&lt;=416,(D930-'[2]Stages'!$C$79)*'[2]Stages'!$H$80+'[2]Stages'!$E$79)))))))</f>
        <v>382.75190769230767</v>
      </c>
      <c r="G930" s="119" t="s">
        <v>19</v>
      </c>
      <c r="H930" s="215" t="s">
        <v>1176</v>
      </c>
      <c r="I930" s="220" t="s">
        <v>1177</v>
      </c>
      <c r="M930" s="216"/>
      <c r="Q930" s="215" t="s">
        <v>207</v>
      </c>
      <c r="R930" s="215" t="s">
        <v>1154</v>
      </c>
      <c r="W930" s="105" t="s">
        <v>477</v>
      </c>
      <c r="AA930" s="221" t="s">
        <v>788</v>
      </c>
      <c r="AB930" s="18">
        <v>22.4</v>
      </c>
      <c r="AC930" s="222">
        <v>19.85</v>
      </c>
      <c r="AD930" s="223"/>
      <c r="AE930" s="222">
        <v>19.85</v>
      </c>
      <c r="AF930" s="222">
        <v>0.12</v>
      </c>
      <c r="AG930" s="222">
        <v>19.85</v>
      </c>
      <c r="AH930" s="146">
        <f t="shared" si="22"/>
        <v>20.050000000000004</v>
      </c>
      <c r="AI930" s="222">
        <v>22</v>
      </c>
      <c r="AJ930" s="223"/>
      <c r="AM930" s="119" t="s">
        <v>789</v>
      </c>
      <c r="AN930" s="119" t="s">
        <v>231</v>
      </c>
      <c r="AO930" s="119">
        <v>284</v>
      </c>
      <c r="AQ930" s="119">
        <v>599</v>
      </c>
      <c r="AR930" s="119">
        <v>609</v>
      </c>
      <c r="AS930" s="119">
        <v>2009</v>
      </c>
      <c r="AW930" s="119" t="s">
        <v>790</v>
      </c>
      <c r="BK930" s="211"/>
      <c r="BL930" s="212"/>
      <c r="BM930" s="212"/>
      <c r="BN930" s="212"/>
      <c r="BO930" s="212"/>
    </row>
    <row r="931" spans="1:67" s="119" customFormat="1" ht="12" customHeight="1">
      <c r="A931" s="215" t="s">
        <v>1180</v>
      </c>
      <c r="B931" s="216">
        <v>381.09</v>
      </c>
      <c r="D931" s="218">
        <v>385.4</v>
      </c>
      <c r="E931" s="219" t="s">
        <v>786</v>
      </c>
      <c r="F931" s="67">
        <f>IF(D931&lt;=374.5,(D931-'[2]Stages'!$C$73)*'[2]Stages'!$H$74+'[2]Stages'!$E$73,IF(D931&lt;=385.3,(D931-'[2]Stages'!$C$74)*'[2]Stages'!$H$75+'[2]Stages'!$E$74,IF(D931&lt;=391.8,(D931-'[2]Stages'!$C$75)*'[2]Stages'!$H$76+'[2]Stages'!$E$75,IF(D931&lt;=397.5,(D931-'[2]Stages'!$C$76)*'[2]Stages'!$H$77+'[2]Stages'!$E$76,IF(D931&lt;=407,(D931-'[2]Stages'!$C$77)*'[2]Stages'!$H$78+'[2]Stages'!$E$77,IF(D931&lt;=411.2,(D931-'[2]Stages'!$C$78)*'[2]Stages'!$H$79+'[2]Stages'!$E$78,IF(D931&lt;=416,(D931-'[2]Stages'!$C$79)*'[2]Stages'!$H$80+'[2]Stages'!$E$79)))))))</f>
        <v>382.7673846153846</v>
      </c>
      <c r="G931" s="119" t="s">
        <v>19</v>
      </c>
      <c r="H931" s="215" t="s">
        <v>1176</v>
      </c>
      <c r="I931" s="220" t="s">
        <v>1177</v>
      </c>
      <c r="M931" s="216"/>
      <c r="Q931" s="215" t="s">
        <v>517</v>
      </c>
      <c r="R931" s="215" t="s">
        <v>1146</v>
      </c>
      <c r="W931" s="105" t="s">
        <v>477</v>
      </c>
      <c r="AA931" s="221"/>
      <c r="AB931" s="18">
        <v>22.4</v>
      </c>
      <c r="AC931" s="222">
        <v>19.2</v>
      </c>
      <c r="AD931" s="223"/>
      <c r="AE931" s="222">
        <v>19.2</v>
      </c>
      <c r="AF931" s="222">
        <v>0.2</v>
      </c>
      <c r="AG931" s="222">
        <v>19.2</v>
      </c>
      <c r="AH931" s="146">
        <f t="shared" si="22"/>
        <v>19.400000000000002</v>
      </c>
      <c r="AI931" s="222">
        <v>24.8</v>
      </c>
      <c r="AJ931" s="223"/>
      <c r="AM931" s="119" t="s">
        <v>789</v>
      </c>
      <c r="AN931" s="119" t="s">
        <v>231</v>
      </c>
      <c r="AO931" s="119">
        <v>284</v>
      </c>
      <c r="AQ931" s="119">
        <v>599</v>
      </c>
      <c r="AR931" s="119">
        <v>609</v>
      </c>
      <c r="AS931" s="119">
        <v>2009</v>
      </c>
      <c r="AW931" s="119" t="s">
        <v>790</v>
      </c>
      <c r="BK931" s="211"/>
      <c r="BL931" s="212"/>
      <c r="BM931" s="212"/>
      <c r="BN931" s="212"/>
      <c r="BO931" s="212"/>
    </row>
    <row r="932" spans="1:67" s="119" customFormat="1" ht="12" customHeight="1">
      <c r="A932" s="215" t="s">
        <v>1181</v>
      </c>
      <c r="B932" s="216">
        <v>381.09</v>
      </c>
      <c r="D932" s="218">
        <v>385.4</v>
      </c>
      <c r="E932" s="219" t="s">
        <v>786</v>
      </c>
      <c r="F932" s="67">
        <f>IF(D932&lt;=374.5,(D932-'[2]Stages'!$C$73)*'[2]Stages'!$H$74+'[2]Stages'!$E$73,IF(D932&lt;=385.3,(D932-'[2]Stages'!$C$74)*'[2]Stages'!$H$75+'[2]Stages'!$E$74,IF(D932&lt;=391.8,(D932-'[2]Stages'!$C$75)*'[2]Stages'!$H$76+'[2]Stages'!$E$75,IF(D932&lt;=397.5,(D932-'[2]Stages'!$C$76)*'[2]Stages'!$H$77+'[2]Stages'!$E$76,IF(D932&lt;=407,(D932-'[2]Stages'!$C$77)*'[2]Stages'!$H$78+'[2]Stages'!$E$77,IF(D932&lt;=411.2,(D932-'[2]Stages'!$C$78)*'[2]Stages'!$H$79+'[2]Stages'!$E$78,IF(D932&lt;=416,(D932-'[2]Stages'!$C$79)*'[2]Stages'!$H$80+'[2]Stages'!$E$79)))))))</f>
        <v>382.7673846153846</v>
      </c>
      <c r="G932" s="119" t="s">
        <v>19</v>
      </c>
      <c r="H932" s="215" t="s">
        <v>1176</v>
      </c>
      <c r="I932" s="220" t="s">
        <v>1177</v>
      </c>
      <c r="M932" s="216"/>
      <c r="Q932" s="215" t="s">
        <v>207</v>
      </c>
      <c r="R932" s="215" t="s">
        <v>1154</v>
      </c>
      <c r="W932" s="105" t="s">
        <v>477</v>
      </c>
      <c r="AA932" s="221" t="s">
        <v>788</v>
      </c>
      <c r="AB932" s="18">
        <v>22.4</v>
      </c>
      <c r="AC932" s="222">
        <v>20.19</v>
      </c>
      <c r="AD932" s="223"/>
      <c r="AE932" s="222">
        <v>20.19</v>
      </c>
      <c r="AF932" s="222">
        <v>0.09</v>
      </c>
      <c r="AG932" s="222">
        <v>20.19</v>
      </c>
      <c r="AH932" s="146">
        <f t="shared" si="22"/>
        <v>20.390000000000004</v>
      </c>
      <c r="AI932" s="222">
        <v>20.5</v>
      </c>
      <c r="AJ932" s="223"/>
      <c r="AM932" s="119" t="s">
        <v>789</v>
      </c>
      <c r="AN932" s="119" t="s">
        <v>231</v>
      </c>
      <c r="AO932" s="119">
        <v>284</v>
      </c>
      <c r="AQ932" s="119">
        <v>599</v>
      </c>
      <c r="AR932" s="119">
        <v>609</v>
      </c>
      <c r="AS932" s="119">
        <v>2009</v>
      </c>
      <c r="AW932" s="119" t="s">
        <v>790</v>
      </c>
      <c r="BK932" s="211"/>
      <c r="BL932" s="212"/>
      <c r="BM932" s="212"/>
      <c r="BN932" s="212"/>
      <c r="BO932" s="212"/>
    </row>
    <row r="933" spans="1:67" s="119" customFormat="1" ht="12" customHeight="1">
      <c r="A933" s="215" t="s">
        <v>1182</v>
      </c>
      <c r="B933" s="216">
        <v>381.13</v>
      </c>
      <c r="D933" s="218">
        <v>385.44</v>
      </c>
      <c r="E933" s="219" t="s">
        <v>786</v>
      </c>
      <c r="F933" s="67">
        <f>IF(D933&lt;=374.5,(D933-'[2]Stages'!$C$73)*'[2]Stages'!$H$74+'[2]Stages'!$E$73,IF(D933&lt;=385.3,(D933-'[2]Stages'!$C$74)*'[2]Stages'!$H$75+'[2]Stages'!$E$74,IF(D933&lt;=391.8,(D933-'[2]Stages'!$C$75)*'[2]Stages'!$H$76+'[2]Stages'!$E$75,IF(D933&lt;=397.5,(D933-'[2]Stages'!$C$76)*'[2]Stages'!$H$77+'[2]Stages'!$E$76,IF(D933&lt;=407,(D933-'[2]Stages'!$C$77)*'[2]Stages'!$H$78+'[2]Stages'!$E$77,IF(D933&lt;=411.2,(D933-'[2]Stages'!$C$78)*'[2]Stages'!$H$79+'[2]Stages'!$E$78,IF(D933&lt;=416,(D933-'[2]Stages'!$C$79)*'[2]Stages'!$H$80+'[2]Stages'!$E$79)))))))</f>
        <v>382.79833846153844</v>
      </c>
      <c r="G933" s="119" t="s">
        <v>19</v>
      </c>
      <c r="H933" s="215" t="s">
        <v>1176</v>
      </c>
      <c r="I933" s="215" t="s">
        <v>1183</v>
      </c>
      <c r="M933" s="216"/>
      <c r="Q933" s="215" t="s">
        <v>207</v>
      </c>
      <c r="R933" s="215" t="s">
        <v>1154</v>
      </c>
      <c r="W933" s="105" t="s">
        <v>477</v>
      </c>
      <c r="AA933" s="221" t="s">
        <v>788</v>
      </c>
      <c r="AB933" s="18">
        <v>22.4</v>
      </c>
      <c r="AC933" s="222">
        <v>19.83</v>
      </c>
      <c r="AD933" s="223"/>
      <c r="AE933" s="222">
        <v>19.83</v>
      </c>
      <c r="AF933" s="222">
        <v>0.19</v>
      </c>
      <c r="AG933" s="222">
        <v>19.83</v>
      </c>
      <c r="AH933" s="146">
        <f t="shared" si="22"/>
        <v>20.03</v>
      </c>
      <c r="AI933" s="222">
        <v>22.1</v>
      </c>
      <c r="AJ933" s="223"/>
      <c r="AM933" s="119" t="s">
        <v>789</v>
      </c>
      <c r="AN933" s="119" t="s">
        <v>231</v>
      </c>
      <c r="AO933" s="119">
        <v>284</v>
      </c>
      <c r="AQ933" s="119">
        <v>599</v>
      </c>
      <c r="AR933" s="119">
        <v>609</v>
      </c>
      <c r="AS933" s="119">
        <v>2009</v>
      </c>
      <c r="AW933" s="119" t="s">
        <v>790</v>
      </c>
      <c r="BK933" s="211"/>
      <c r="BL933" s="212"/>
      <c r="BM933" s="212"/>
      <c r="BN933" s="212"/>
      <c r="BO933" s="212"/>
    </row>
    <row r="934" spans="1:67" s="119" customFormat="1" ht="12" customHeight="1">
      <c r="A934" s="215" t="s">
        <v>1184</v>
      </c>
      <c r="B934" s="216">
        <v>381.18</v>
      </c>
      <c r="D934" s="218">
        <v>385.5</v>
      </c>
      <c r="E934" s="219" t="s">
        <v>786</v>
      </c>
      <c r="F934" s="67">
        <f>IF(D934&lt;=374.5,(D934-'[2]Stages'!$C$73)*'[2]Stages'!$H$74+'[2]Stages'!$E$73,IF(D934&lt;=385.3,(D934-'[2]Stages'!$C$74)*'[2]Stages'!$H$75+'[2]Stages'!$E$74,IF(D934&lt;=391.8,(D934-'[2]Stages'!$C$75)*'[2]Stages'!$H$76+'[2]Stages'!$E$75,IF(D934&lt;=397.5,(D934-'[2]Stages'!$C$76)*'[2]Stages'!$H$77+'[2]Stages'!$E$76,IF(D934&lt;=407,(D934-'[2]Stages'!$C$77)*'[2]Stages'!$H$78+'[2]Stages'!$E$77,IF(D934&lt;=411.2,(D934-'[2]Stages'!$C$78)*'[2]Stages'!$H$79+'[2]Stages'!$E$78,IF(D934&lt;=416,(D934-'[2]Stages'!$C$79)*'[2]Stages'!$H$80+'[2]Stages'!$E$79)))))))</f>
        <v>382.8447692307692</v>
      </c>
      <c r="G934" s="119" t="s">
        <v>19</v>
      </c>
      <c r="H934" s="215" t="s">
        <v>1176</v>
      </c>
      <c r="I934" s="215" t="s">
        <v>1183</v>
      </c>
      <c r="M934" s="216"/>
      <c r="Q934" s="215" t="s">
        <v>207</v>
      </c>
      <c r="R934" s="215" t="s">
        <v>1154</v>
      </c>
      <c r="W934" s="105" t="s">
        <v>477</v>
      </c>
      <c r="AA934" s="221" t="s">
        <v>788</v>
      </c>
      <c r="AB934" s="18">
        <v>22.4</v>
      </c>
      <c r="AC934" s="222">
        <v>19.83</v>
      </c>
      <c r="AD934" s="223"/>
      <c r="AE934" s="222">
        <v>19.83</v>
      </c>
      <c r="AF934" s="222">
        <v>0.49</v>
      </c>
      <c r="AG934" s="222">
        <v>19.83</v>
      </c>
      <c r="AH934" s="146">
        <f t="shared" si="22"/>
        <v>20.03</v>
      </c>
      <c r="AI934" s="222">
        <v>22.1</v>
      </c>
      <c r="AJ934" s="223"/>
      <c r="AM934" s="119" t="s">
        <v>789</v>
      </c>
      <c r="AN934" s="119" t="s">
        <v>231</v>
      </c>
      <c r="AO934" s="119">
        <v>284</v>
      </c>
      <c r="AQ934" s="119">
        <v>599</v>
      </c>
      <c r="AR934" s="119">
        <v>609</v>
      </c>
      <c r="AS934" s="119">
        <v>2009</v>
      </c>
      <c r="AW934" s="119" t="s">
        <v>790</v>
      </c>
      <c r="BK934" s="211"/>
      <c r="BL934" s="212"/>
      <c r="BM934" s="212"/>
      <c r="BN934" s="212"/>
      <c r="BO934" s="212"/>
    </row>
    <row r="935" spans="1:67" s="119" customFormat="1" ht="12" customHeight="1">
      <c r="A935" s="215" t="s">
        <v>1185</v>
      </c>
      <c r="B935" s="216">
        <v>381.2</v>
      </c>
      <c r="D935" s="218">
        <v>385.52</v>
      </c>
      <c r="E935" s="219" t="s">
        <v>786</v>
      </c>
      <c r="F935" s="67">
        <f>IF(D935&lt;=374.5,(D935-'[2]Stages'!$C$73)*'[2]Stages'!$H$74+'[2]Stages'!$E$73,IF(D935&lt;=385.3,(D935-'[2]Stages'!$C$74)*'[2]Stages'!$H$75+'[2]Stages'!$E$74,IF(D935&lt;=391.8,(D935-'[2]Stages'!$C$75)*'[2]Stages'!$H$76+'[2]Stages'!$E$75,IF(D935&lt;=397.5,(D935-'[2]Stages'!$C$76)*'[2]Stages'!$H$77+'[2]Stages'!$E$76,IF(D935&lt;=407,(D935-'[2]Stages'!$C$77)*'[2]Stages'!$H$78+'[2]Stages'!$E$77,IF(D935&lt;=411.2,(D935-'[2]Stages'!$C$78)*'[2]Stages'!$H$79+'[2]Stages'!$E$78,IF(D935&lt;=416,(D935-'[2]Stages'!$C$79)*'[2]Stages'!$H$80+'[2]Stages'!$E$79)))))))</f>
        <v>382.8602461538461</v>
      </c>
      <c r="G935" s="119" t="s">
        <v>19</v>
      </c>
      <c r="H935" s="215" t="s">
        <v>1176</v>
      </c>
      <c r="I935" s="215" t="s">
        <v>1183</v>
      </c>
      <c r="M935" s="216"/>
      <c r="Q935" s="215" t="s">
        <v>517</v>
      </c>
      <c r="R935" s="215" t="s">
        <v>1146</v>
      </c>
      <c r="W935" s="105" t="s">
        <v>477</v>
      </c>
      <c r="AA935" s="221"/>
      <c r="AB935" s="18">
        <v>22.4</v>
      </c>
      <c r="AC935" s="222">
        <v>19.6</v>
      </c>
      <c r="AD935" s="223"/>
      <c r="AE935" s="222">
        <v>19.6</v>
      </c>
      <c r="AF935" s="222">
        <v>0.2</v>
      </c>
      <c r="AG935" s="222">
        <v>19.6</v>
      </c>
      <c r="AH935" s="146">
        <f t="shared" si="22"/>
        <v>19.800000000000004</v>
      </c>
      <c r="AI935" s="222">
        <v>23.1</v>
      </c>
      <c r="AJ935" s="223"/>
      <c r="AM935" s="119" t="s">
        <v>789</v>
      </c>
      <c r="AN935" s="119" t="s">
        <v>231</v>
      </c>
      <c r="AO935" s="119">
        <v>284</v>
      </c>
      <c r="AQ935" s="119">
        <v>599</v>
      </c>
      <c r="AR935" s="119">
        <v>609</v>
      </c>
      <c r="AS935" s="119">
        <v>2009</v>
      </c>
      <c r="AW935" s="119" t="s">
        <v>790</v>
      </c>
      <c r="BK935" s="211"/>
      <c r="BL935" s="212"/>
      <c r="BM935" s="212"/>
      <c r="BN935" s="212"/>
      <c r="BO935" s="212"/>
    </row>
    <row r="936" spans="1:67" s="119" customFormat="1" ht="12" customHeight="1">
      <c r="A936" s="215" t="s">
        <v>1186</v>
      </c>
      <c r="B936" s="216">
        <v>381.21</v>
      </c>
      <c r="D936" s="218">
        <v>385.53</v>
      </c>
      <c r="E936" s="219" t="s">
        <v>786</v>
      </c>
      <c r="F936" s="67">
        <f>IF(D936&lt;=374.5,(D936-'[2]Stages'!$C$73)*'[2]Stages'!$H$74+'[2]Stages'!$E$73,IF(D936&lt;=385.3,(D936-'[2]Stages'!$C$74)*'[2]Stages'!$H$75+'[2]Stages'!$E$74,IF(D936&lt;=391.8,(D936-'[2]Stages'!$C$75)*'[2]Stages'!$H$76+'[2]Stages'!$E$75,IF(D936&lt;=397.5,(D936-'[2]Stages'!$C$76)*'[2]Stages'!$H$77+'[2]Stages'!$E$76,IF(D936&lt;=407,(D936-'[2]Stages'!$C$77)*'[2]Stages'!$H$78+'[2]Stages'!$E$77,IF(D936&lt;=411.2,(D936-'[2]Stages'!$C$78)*'[2]Stages'!$H$79+'[2]Stages'!$E$78,IF(D936&lt;=416,(D936-'[2]Stages'!$C$79)*'[2]Stages'!$H$80+'[2]Stages'!$E$79)))))))</f>
        <v>382.86798461538456</v>
      </c>
      <c r="G936" s="119" t="s">
        <v>19</v>
      </c>
      <c r="H936" s="215" t="s">
        <v>1176</v>
      </c>
      <c r="I936" s="215" t="s">
        <v>1183</v>
      </c>
      <c r="M936" s="216"/>
      <c r="Q936" s="215" t="s">
        <v>517</v>
      </c>
      <c r="R936" s="215" t="s">
        <v>1146</v>
      </c>
      <c r="W936" s="105" t="s">
        <v>477</v>
      </c>
      <c r="AA936" s="221"/>
      <c r="AB936" s="18">
        <v>22.4</v>
      </c>
      <c r="AC936" s="222">
        <v>19.3</v>
      </c>
      <c r="AD936" s="223"/>
      <c r="AE936" s="222">
        <v>19.3</v>
      </c>
      <c r="AF936" s="222">
        <v>0.2</v>
      </c>
      <c r="AG936" s="222">
        <v>19.3</v>
      </c>
      <c r="AH936" s="146">
        <f t="shared" si="22"/>
        <v>19.500000000000004</v>
      </c>
      <c r="AI936" s="222">
        <v>24.4</v>
      </c>
      <c r="AJ936" s="223"/>
      <c r="AM936" s="119" t="s">
        <v>789</v>
      </c>
      <c r="AN936" s="119" t="s">
        <v>231</v>
      </c>
      <c r="AO936" s="119">
        <v>284</v>
      </c>
      <c r="AQ936" s="119">
        <v>599</v>
      </c>
      <c r="AR936" s="119">
        <v>609</v>
      </c>
      <c r="AS936" s="119">
        <v>2009</v>
      </c>
      <c r="AW936" s="119" t="s">
        <v>790</v>
      </c>
      <c r="BK936" s="211"/>
      <c r="BL936" s="212"/>
      <c r="BM936" s="212"/>
      <c r="BN936" s="212"/>
      <c r="BO936" s="212"/>
    </row>
    <row r="937" spans="1:67" s="119" customFormat="1" ht="12" customHeight="1">
      <c r="A937" s="215" t="s">
        <v>1187</v>
      </c>
      <c r="B937" s="216">
        <v>381.24</v>
      </c>
      <c r="D937" s="218">
        <v>385.56</v>
      </c>
      <c r="E937" s="219" t="s">
        <v>786</v>
      </c>
      <c r="F937" s="67">
        <f>IF(D937&lt;=374.5,(D937-'[2]Stages'!$C$73)*'[2]Stages'!$H$74+'[2]Stages'!$E$73,IF(D937&lt;=385.3,(D937-'[2]Stages'!$C$74)*'[2]Stages'!$H$75+'[2]Stages'!$E$74,IF(D937&lt;=391.8,(D937-'[2]Stages'!$C$75)*'[2]Stages'!$H$76+'[2]Stages'!$E$75,IF(D937&lt;=397.5,(D937-'[2]Stages'!$C$76)*'[2]Stages'!$H$77+'[2]Stages'!$E$76,IF(D937&lt;=407,(D937-'[2]Stages'!$C$77)*'[2]Stages'!$H$78+'[2]Stages'!$E$77,IF(D937&lt;=411.2,(D937-'[2]Stages'!$C$78)*'[2]Stages'!$H$79+'[2]Stages'!$E$78,IF(D937&lt;=416,(D937-'[2]Stages'!$C$79)*'[2]Stages'!$H$80+'[2]Stages'!$E$79)))))))</f>
        <v>382.89119999999997</v>
      </c>
      <c r="G937" s="119" t="s">
        <v>19</v>
      </c>
      <c r="H937" s="215" t="s">
        <v>1176</v>
      </c>
      <c r="I937" s="215" t="s">
        <v>1183</v>
      </c>
      <c r="M937" s="216"/>
      <c r="Q937" s="215" t="s">
        <v>207</v>
      </c>
      <c r="R937" s="215" t="s">
        <v>1154</v>
      </c>
      <c r="W937" s="105" t="s">
        <v>477</v>
      </c>
      <c r="AA937" s="221">
        <v>2</v>
      </c>
      <c r="AB937" s="18">
        <v>22.4</v>
      </c>
      <c r="AC937" s="222">
        <v>19.74</v>
      </c>
      <c r="AD937" s="223"/>
      <c r="AE937" s="222">
        <v>19.74</v>
      </c>
      <c r="AF937" s="222">
        <v>0.04</v>
      </c>
      <c r="AG937" s="222">
        <v>19.74</v>
      </c>
      <c r="AH937" s="146">
        <f t="shared" si="22"/>
        <v>19.94</v>
      </c>
      <c r="AI937" s="222">
        <v>22.5</v>
      </c>
      <c r="AJ937" s="223"/>
      <c r="AM937" s="119" t="s">
        <v>789</v>
      </c>
      <c r="AN937" s="119" t="s">
        <v>231</v>
      </c>
      <c r="AO937" s="119">
        <v>284</v>
      </c>
      <c r="AQ937" s="119">
        <v>599</v>
      </c>
      <c r="AR937" s="119">
        <v>609</v>
      </c>
      <c r="AS937" s="119">
        <v>2009</v>
      </c>
      <c r="AW937" s="119" t="s">
        <v>790</v>
      </c>
      <c r="BK937" s="211"/>
      <c r="BL937" s="212"/>
      <c r="BM937" s="212"/>
      <c r="BN937" s="212"/>
      <c r="BO937" s="212"/>
    </row>
    <row r="938" spans="1:67" s="119" customFormat="1" ht="12" customHeight="1">
      <c r="A938" s="215" t="s">
        <v>1188</v>
      </c>
      <c r="B938" s="216">
        <v>381.27</v>
      </c>
      <c r="D938" s="218">
        <v>385.59</v>
      </c>
      <c r="E938" s="219" t="s">
        <v>786</v>
      </c>
      <c r="F938" s="67">
        <f>IF(D938&lt;=374.5,(D938-'[2]Stages'!$C$73)*'[2]Stages'!$H$74+'[2]Stages'!$E$73,IF(D938&lt;=385.3,(D938-'[2]Stages'!$C$74)*'[2]Stages'!$H$75+'[2]Stages'!$E$74,IF(D938&lt;=391.8,(D938-'[2]Stages'!$C$75)*'[2]Stages'!$H$76+'[2]Stages'!$E$75,IF(D938&lt;=397.5,(D938-'[2]Stages'!$C$76)*'[2]Stages'!$H$77+'[2]Stages'!$E$76,IF(D938&lt;=407,(D938-'[2]Stages'!$C$77)*'[2]Stages'!$H$78+'[2]Stages'!$E$77,IF(D938&lt;=411.2,(D938-'[2]Stages'!$C$78)*'[2]Stages'!$H$79+'[2]Stages'!$E$78,IF(D938&lt;=416,(D938-'[2]Stages'!$C$79)*'[2]Stages'!$H$80+'[2]Stages'!$E$79)))))))</f>
        <v>382.9144153846154</v>
      </c>
      <c r="G938" s="119" t="s">
        <v>19</v>
      </c>
      <c r="H938" s="215" t="s">
        <v>1176</v>
      </c>
      <c r="I938" s="215" t="s">
        <v>1183</v>
      </c>
      <c r="M938" s="216"/>
      <c r="Q938" s="215" t="s">
        <v>207</v>
      </c>
      <c r="R938" s="215" t="s">
        <v>1154</v>
      </c>
      <c r="W938" s="105" t="s">
        <v>477</v>
      </c>
      <c r="AA938" s="221" t="s">
        <v>788</v>
      </c>
      <c r="AB938" s="18">
        <v>22.4</v>
      </c>
      <c r="AC938" s="222">
        <v>19.94</v>
      </c>
      <c r="AD938" s="223"/>
      <c r="AE938" s="222">
        <v>19.94</v>
      </c>
      <c r="AF938" s="222">
        <v>0.49</v>
      </c>
      <c r="AG938" s="222">
        <v>19.94</v>
      </c>
      <c r="AH938" s="146">
        <f t="shared" si="22"/>
        <v>20.140000000000004</v>
      </c>
      <c r="AI938" s="222">
        <v>21.6</v>
      </c>
      <c r="AJ938" s="223"/>
      <c r="AM938" s="119" t="s">
        <v>789</v>
      </c>
      <c r="AN938" s="119" t="s">
        <v>231</v>
      </c>
      <c r="AO938" s="119">
        <v>284</v>
      </c>
      <c r="AQ938" s="119">
        <v>599</v>
      </c>
      <c r="AR938" s="119">
        <v>609</v>
      </c>
      <c r="AS938" s="119">
        <v>2009</v>
      </c>
      <c r="AW938" s="119" t="s">
        <v>790</v>
      </c>
      <c r="BK938" s="211"/>
      <c r="BL938" s="212"/>
      <c r="BM938" s="212"/>
      <c r="BN938" s="212"/>
      <c r="BO938" s="212"/>
    </row>
    <row r="939" spans="1:67" s="119" customFormat="1" ht="12" customHeight="1">
      <c r="A939" s="215" t="s">
        <v>1189</v>
      </c>
      <c r="B939" s="216">
        <v>381.39</v>
      </c>
      <c r="D939" s="218">
        <v>385.72</v>
      </c>
      <c r="E939" s="219" t="s">
        <v>786</v>
      </c>
      <c r="F939" s="67">
        <f>IF(D939&lt;=374.5,(D939-'[2]Stages'!$C$73)*'[2]Stages'!$H$74+'[2]Stages'!$E$73,IF(D939&lt;=385.3,(D939-'[2]Stages'!$C$74)*'[2]Stages'!$H$75+'[2]Stages'!$E$74,IF(D939&lt;=391.8,(D939-'[2]Stages'!$C$75)*'[2]Stages'!$H$76+'[2]Stages'!$E$75,IF(D939&lt;=397.5,(D939-'[2]Stages'!$C$76)*'[2]Stages'!$H$77+'[2]Stages'!$E$76,IF(D939&lt;=407,(D939-'[2]Stages'!$C$77)*'[2]Stages'!$H$78+'[2]Stages'!$E$77,IF(D939&lt;=411.2,(D939-'[2]Stages'!$C$78)*'[2]Stages'!$H$79+'[2]Stages'!$E$78,IF(D939&lt;=416,(D939-'[2]Stages'!$C$79)*'[2]Stages'!$H$80+'[2]Stages'!$E$79)))))))</f>
        <v>383.0150153846154</v>
      </c>
      <c r="G939" s="119" t="s">
        <v>19</v>
      </c>
      <c r="H939" s="215" t="s">
        <v>1176</v>
      </c>
      <c r="I939" s="215" t="s">
        <v>1190</v>
      </c>
      <c r="M939" s="216"/>
      <c r="Q939" s="215" t="s">
        <v>207</v>
      </c>
      <c r="R939" s="215" t="s">
        <v>1154</v>
      </c>
      <c r="W939" s="105" t="s">
        <v>477</v>
      </c>
      <c r="AA939" s="221" t="s">
        <v>788</v>
      </c>
      <c r="AB939" s="18">
        <v>22.4</v>
      </c>
      <c r="AC939" s="222">
        <v>20.04</v>
      </c>
      <c r="AD939" s="223"/>
      <c r="AE939" s="222">
        <v>20.04</v>
      </c>
      <c r="AF939" s="222">
        <v>0.08</v>
      </c>
      <c r="AG939" s="222">
        <v>20.04</v>
      </c>
      <c r="AH939" s="146">
        <f t="shared" si="22"/>
        <v>20.240000000000002</v>
      </c>
      <c r="AI939" s="222">
        <v>21.1</v>
      </c>
      <c r="AJ939" s="223"/>
      <c r="AM939" s="119" t="s">
        <v>789</v>
      </c>
      <c r="AN939" s="119" t="s">
        <v>231</v>
      </c>
      <c r="AO939" s="119">
        <v>284</v>
      </c>
      <c r="AQ939" s="119">
        <v>599</v>
      </c>
      <c r="AR939" s="119">
        <v>609</v>
      </c>
      <c r="AS939" s="119">
        <v>2009</v>
      </c>
      <c r="AW939" s="119" t="s">
        <v>790</v>
      </c>
      <c r="BK939" s="211"/>
      <c r="BL939" s="212"/>
      <c r="BM939" s="212"/>
      <c r="BN939" s="212"/>
      <c r="BO939" s="212"/>
    </row>
    <row r="940" spans="1:67" s="119" customFormat="1" ht="12" customHeight="1">
      <c r="A940" s="215" t="s">
        <v>1191</v>
      </c>
      <c r="B940" s="216">
        <v>381.46</v>
      </c>
      <c r="D940" s="218">
        <v>385.8</v>
      </c>
      <c r="E940" s="219" t="s">
        <v>786</v>
      </c>
      <c r="F940" s="67">
        <f>IF(D940&lt;=374.5,(D940-'[2]Stages'!$C$73)*'[2]Stages'!$H$74+'[2]Stages'!$E$73,IF(D940&lt;=385.3,(D940-'[2]Stages'!$C$74)*'[2]Stages'!$H$75+'[2]Stages'!$E$74,IF(D940&lt;=391.8,(D940-'[2]Stages'!$C$75)*'[2]Stages'!$H$76+'[2]Stages'!$E$75,IF(D940&lt;=397.5,(D940-'[2]Stages'!$C$76)*'[2]Stages'!$H$77+'[2]Stages'!$E$76,IF(D940&lt;=407,(D940-'[2]Stages'!$C$77)*'[2]Stages'!$H$78+'[2]Stages'!$E$77,IF(D940&lt;=411.2,(D940-'[2]Stages'!$C$78)*'[2]Stages'!$H$79+'[2]Stages'!$E$78,IF(D940&lt;=416,(D940-'[2]Stages'!$C$79)*'[2]Stages'!$H$80+'[2]Stages'!$E$79)))))))</f>
        <v>383.0769230769231</v>
      </c>
      <c r="G940" s="119" t="s">
        <v>19</v>
      </c>
      <c r="H940" s="215" t="s">
        <v>1176</v>
      </c>
      <c r="I940" s="215" t="s">
        <v>1192</v>
      </c>
      <c r="M940" s="216"/>
      <c r="Q940" s="215" t="s">
        <v>207</v>
      </c>
      <c r="R940" s="215" t="s">
        <v>1154</v>
      </c>
      <c r="W940" s="105" t="s">
        <v>477</v>
      </c>
      <c r="AA940" s="221" t="s">
        <v>788</v>
      </c>
      <c r="AB940" s="18">
        <v>22.4</v>
      </c>
      <c r="AC940" s="222">
        <v>19.85</v>
      </c>
      <c r="AD940" s="223"/>
      <c r="AE940" s="222">
        <v>19.85</v>
      </c>
      <c r="AF940" s="222">
        <v>0.53</v>
      </c>
      <c r="AG940" s="222">
        <v>19.85</v>
      </c>
      <c r="AH940" s="146">
        <f t="shared" si="22"/>
        <v>20.050000000000004</v>
      </c>
      <c r="AI940" s="222">
        <v>22</v>
      </c>
      <c r="AJ940" s="223"/>
      <c r="AM940" s="119" t="s">
        <v>789</v>
      </c>
      <c r="AN940" s="119" t="s">
        <v>231</v>
      </c>
      <c r="AO940" s="119">
        <v>284</v>
      </c>
      <c r="AQ940" s="119">
        <v>599</v>
      </c>
      <c r="AR940" s="119">
        <v>609</v>
      </c>
      <c r="AS940" s="119">
        <v>2009</v>
      </c>
      <c r="AW940" s="119" t="s">
        <v>790</v>
      </c>
      <c r="BK940" s="211"/>
      <c r="BL940" s="212"/>
      <c r="BM940" s="212"/>
      <c r="BN940" s="212"/>
      <c r="BO940" s="212"/>
    </row>
    <row r="941" spans="1:67" s="119" customFormat="1" ht="12" customHeight="1">
      <c r="A941" s="215" t="s">
        <v>1193</v>
      </c>
      <c r="B941" s="216">
        <v>381.48</v>
      </c>
      <c r="D941" s="218">
        <v>385.82</v>
      </c>
      <c r="E941" s="219" t="s">
        <v>786</v>
      </c>
      <c r="F941" s="67">
        <f>IF(D941&lt;=374.5,(D941-'[2]Stages'!$C$73)*'[2]Stages'!$H$74+'[2]Stages'!$E$73,IF(D941&lt;=385.3,(D941-'[2]Stages'!$C$74)*'[2]Stages'!$H$75+'[2]Stages'!$E$74,IF(D941&lt;=391.8,(D941-'[2]Stages'!$C$75)*'[2]Stages'!$H$76+'[2]Stages'!$E$75,IF(D941&lt;=397.5,(D941-'[2]Stages'!$C$76)*'[2]Stages'!$H$77+'[2]Stages'!$E$76,IF(D941&lt;=407,(D941-'[2]Stages'!$C$77)*'[2]Stages'!$H$78+'[2]Stages'!$E$77,IF(D941&lt;=411.2,(D941-'[2]Stages'!$C$78)*'[2]Stages'!$H$79+'[2]Stages'!$E$78,IF(D941&lt;=416,(D941-'[2]Stages'!$C$79)*'[2]Stages'!$H$80+'[2]Stages'!$E$79)))))))</f>
        <v>383.0924</v>
      </c>
      <c r="G941" s="119" t="s">
        <v>19</v>
      </c>
      <c r="H941" s="215" t="s">
        <v>1176</v>
      </c>
      <c r="I941" s="215" t="s">
        <v>1183</v>
      </c>
      <c r="M941" s="216"/>
      <c r="Q941" s="215" t="s">
        <v>207</v>
      </c>
      <c r="R941" s="215" t="s">
        <v>1154</v>
      </c>
      <c r="W941" s="105" t="s">
        <v>477</v>
      </c>
      <c r="AA941" s="221" t="s">
        <v>788</v>
      </c>
      <c r="AB941" s="18">
        <v>22.4</v>
      </c>
      <c r="AC941" s="222">
        <v>19.86</v>
      </c>
      <c r="AD941" s="223"/>
      <c r="AE941" s="222">
        <v>19.86</v>
      </c>
      <c r="AF941" s="222">
        <v>0.14</v>
      </c>
      <c r="AG941" s="222">
        <v>19.86</v>
      </c>
      <c r="AH941" s="146">
        <f t="shared" si="22"/>
        <v>20.060000000000002</v>
      </c>
      <c r="AI941" s="222">
        <v>21.9</v>
      </c>
      <c r="AJ941" s="223"/>
      <c r="AM941" s="119" t="s">
        <v>789</v>
      </c>
      <c r="AN941" s="119" t="s">
        <v>231</v>
      </c>
      <c r="AO941" s="119">
        <v>284</v>
      </c>
      <c r="AQ941" s="119">
        <v>599</v>
      </c>
      <c r="AR941" s="119">
        <v>609</v>
      </c>
      <c r="AS941" s="119">
        <v>2009</v>
      </c>
      <c r="AW941" s="119" t="s">
        <v>790</v>
      </c>
      <c r="BK941" s="211"/>
      <c r="BL941" s="212"/>
      <c r="BM941" s="212"/>
      <c r="BN941" s="212"/>
      <c r="BO941" s="212"/>
    </row>
    <row r="942" spans="1:67" s="119" customFormat="1" ht="12" customHeight="1">
      <c r="A942" s="215" t="s">
        <v>1194</v>
      </c>
      <c r="B942" s="216">
        <v>381.52</v>
      </c>
      <c r="D942" s="218">
        <v>385.86</v>
      </c>
      <c r="E942" s="219" t="s">
        <v>786</v>
      </c>
      <c r="F942" s="67">
        <f>IF(D942&lt;=374.5,(D942-'[2]Stages'!$C$73)*'[2]Stages'!$H$74+'[2]Stages'!$E$73,IF(D942&lt;=385.3,(D942-'[2]Stages'!$C$74)*'[2]Stages'!$H$75+'[2]Stages'!$E$74,IF(D942&lt;=391.8,(D942-'[2]Stages'!$C$75)*'[2]Stages'!$H$76+'[2]Stages'!$E$75,IF(D942&lt;=397.5,(D942-'[2]Stages'!$C$76)*'[2]Stages'!$H$77+'[2]Stages'!$E$76,IF(D942&lt;=407,(D942-'[2]Stages'!$C$77)*'[2]Stages'!$H$78+'[2]Stages'!$E$77,IF(D942&lt;=411.2,(D942-'[2]Stages'!$C$78)*'[2]Stages'!$H$79+'[2]Stages'!$E$78,IF(D942&lt;=416,(D942-'[2]Stages'!$C$79)*'[2]Stages'!$H$80+'[2]Stages'!$E$79)))))))</f>
        <v>383.12335384615386</v>
      </c>
      <c r="G942" s="119" t="s">
        <v>19</v>
      </c>
      <c r="H942" s="215" t="s">
        <v>1176</v>
      </c>
      <c r="I942" s="215" t="s">
        <v>1192</v>
      </c>
      <c r="M942" s="216"/>
      <c r="Q942" s="215" t="s">
        <v>207</v>
      </c>
      <c r="R942" s="215" t="s">
        <v>1154</v>
      </c>
      <c r="W942" s="105" t="s">
        <v>477</v>
      </c>
      <c r="AA942" s="221" t="s">
        <v>788</v>
      </c>
      <c r="AB942" s="18">
        <v>22.4</v>
      </c>
      <c r="AC942" s="222">
        <v>20.04</v>
      </c>
      <c r="AD942" s="223"/>
      <c r="AE942" s="222">
        <v>20.04</v>
      </c>
      <c r="AF942" s="222">
        <v>0.34</v>
      </c>
      <c r="AG942" s="222">
        <v>20.04</v>
      </c>
      <c r="AH942" s="146">
        <f t="shared" si="22"/>
        <v>20.240000000000002</v>
      </c>
      <c r="AI942" s="222">
        <v>21.1</v>
      </c>
      <c r="AJ942" s="223"/>
      <c r="AM942" s="119" t="s">
        <v>789</v>
      </c>
      <c r="AN942" s="119" t="s">
        <v>231</v>
      </c>
      <c r="AO942" s="119">
        <v>284</v>
      </c>
      <c r="AQ942" s="119">
        <v>599</v>
      </c>
      <c r="AR942" s="119">
        <v>609</v>
      </c>
      <c r="AS942" s="119">
        <v>2009</v>
      </c>
      <c r="AW942" s="119" t="s">
        <v>790</v>
      </c>
      <c r="BK942" s="211"/>
      <c r="BL942" s="212"/>
      <c r="BM942" s="212"/>
      <c r="BN942" s="212"/>
      <c r="BO942" s="212"/>
    </row>
    <row r="943" spans="1:67" s="119" customFormat="1" ht="12" customHeight="1">
      <c r="A943" s="215" t="s">
        <v>1195</v>
      </c>
      <c r="B943" s="216">
        <v>381.56</v>
      </c>
      <c r="D943" s="218">
        <v>385.9</v>
      </c>
      <c r="E943" s="219" t="s">
        <v>786</v>
      </c>
      <c r="F943" s="67">
        <f>IF(D943&lt;=374.5,(D943-'[2]Stages'!$C$73)*'[2]Stages'!$H$74+'[2]Stages'!$E$73,IF(D943&lt;=385.3,(D943-'[2]Stages'!$C$74)*'[2]Stages'!$H$75+'[2]Stages'!$E$74,IF(D943&lt;=391.8,(D943-'[2]Stages'!$C$75)*'[2]Stages'!$H$76+'[2]Stages'!$E$75,IF(D943&lt;=397.5,(D943-'[2]Stages'!$C$76)*'[2]Stages'!$H$77+'[2]Stages'!$E$76,IF(D943&lt;=407,(D943-'[2]Stages'!$C$77)*'[2]Stages'!$H$78+'[2]Stages'!$E$77,IF(D943&lt;=411.2,(D943-'[2]Stages'!$C$78)*'[2]Stages'!$H$79+'[2]Stages'!$E$78,IF(D943&lt;=416,(D943-'[2]Stages'!$C$79)*'[2]Stages'!$H$80+'[2]Stages'!$E$79)))))))</f>
        <v>383.15430769230767</v>
      </c>
      <c r="G943" s="119" t="s">
        <v>19</v>
      </c>
      <c r="H943" s="215" t="s">
        <v>1176</v>
      </c>
      <c r="I943" s="215" t="s">
        <v>1196</v>
      </c>
      <c r="M943" s="216"/>
      <c r="Q943" s="215" t="s">
        <v>517</v>
      </c>
      <c r="R943" s="215" t="s">
        <v>1146</v>
      </c>
      <c r="W943" s="105" t="s">
        <v>477</v>
      </c>
      <c r="AA943" s="221"/>
      <c r="AB943" s="18">
        <v>22.4</v>
      </c>
      <c r="AC943" s="222">
        <v>18.6</v>
      </c>
      <c r="AD943" s="223"/>
      <c r="AE943" s="222">
        <v>18.6</v>
      </c>
      <c r="AF943" s="222">
        <v>0.2</v>
      </c>
      <c r="AG943" s="222">
        <v>18.6</v>
      </c>
      <c r="AH943" s="146">
        <f t="shared" si="22"/>
        <v>18.800000000000004</v>
      </c>
      <c r="AI943" s="222">
        <v>27.5</v>
      </c>
      <c r="AJ943" s="223"/>
      <c r="AM943" s="119" t="s">
        <v>789</v>
      </c>
      <c r="AN943" s="119" t="s">
        <v>231</v>
      </c>
      <c r="AO943" s="119">
        <v>284</v>
      </c>
      <c r="AQ943" s="119">
        <v>599</v>
      </c>
      <c r="AR943" s="119">
        <v>609</v>
      </c>
      <c r="AS943" s="119">
        <v>2009</v>
      </c>
      <c r="AW943" s="119" t="s">
        <v>790</v>
      </c>
      <c r="BK943" s="211"/>
      <c r="BL943" s="212"/>
      <c r="BM943" s="212"/>
      <c r="BN943" s="212"/>
      <c r="BO943" s="212"/>
    </row>
    <row r="944" spans="1:67" s="119" customFormat="1" ht="12" customHeight="1">
      <c r="A944" s="215" t="s">
        <v>1197</v>
      </c>
      <c r="B944" s="216">
        <v>381.56</v>
      </c>
      <c r="D944" s="218">
        <v>385.91</v>
      </c>
      <c r="E944" s="219" t="s">
        <v>786</v>
      </c>
      <c r="F944" s="67">
        <f>IF(D944&lt;=374.5,(D944-'[2]Stages'!$C$73)*'[2]Stages'!$H$74+'[2]Stages'!$E$73,IF(D944&lt;=385.3,(D944-'[2]Stages'!$C$74)*'[2]Stages'!$H$75+'[2]Stages'!$E$74,IF(D944&lt;=391.8,(D944-'[2]Stages'!$C$75)*'[2]Stages'!$H$76+'[2]Stages'!$E$75,IF(D944&lt;=397.5,(D944-'[2]Stages'!$C$76)*'[2]Stages'!$H$77+'[2]Stages'!$E$76,IF(D944&lt;=407,(D944-'[2]Stages'!$C$77)*'[2]Stages'!$H$78+'[2]Stages'!$E$77,IF(D944&lt;=411.2,(D944-'[2]Stages'!$C$78)*'[2]Stages'!$H$79+'[2]Stages'!$E$78,IF(D944&lt;=416,(D944-'[2]Stages'!$C$79)*'[2]Stages'!$H$80+'[2]Stages'!$E$79)))))))</f>
        <v>383.1620461538462</v>
      </c>
      <c r="G944" s="119" t="s">
        <v>19</v>
      </c>
      <c r="H944" s="215" t="s">
        <v>1176</v>
      </c>
      <c r="I944" s="215" t="s">
        <v>1192</v>
      </c>
      <c r="M944" s="216"/>
      <c r="Q944" s="215" t="s">
        <v>207</v>
      </c>
      <c r="R944" s="215" t="s">
        <v>1154</v>
      </c>
      <c r="W944" s="105" t="s">
        <v>477</v>
      </c>
      <c r="AA944" s="221" t="s">
        <v>788</v>
      </c>
      <c r="AB944" s="18">
        <v>22.4</v>
      </c>
      <c r="AC944" s="222">
        <v>20.19</v>
      </c>
      <c r="AD944" s="223"/>
      <c r="AE944" s="222">
        <v>20.19</v>
      </c>
      <c r="AF944" s="222">
        <v>0.05</v>
      </c>
      <c r="AG944" s="222">
        <v>20.19</v>
      </c>
      <c r="AH944" s="146">
        <f t="shared" si="22"/>
        <v>20.390000000000004</v>
      </c>
      <c r="AI944" s="222">
        <v>20.5</v>
      </c>
      <c r="AJ944" s="223"/>
      <c r="AM944" s="119" t="s">
        <v>789</v>
      </c>
      <c r="AN944" s="119" t="s">
        <v>231</v>
      </c>
      <c r="AO944" s="119">
        <v>284</v>
      </c>
      <c r="AQ944" s="119">
        <v>599</v>
      </c>
      <c r="AR944" s="119">
        <v>609</v>
      </c>
      <c r="AS944" s="119">
        <v>2009</v>
      </c>
      <c r="AW944" s="119" t="s">
        <v>790</v>
      </c>
      <c r="BK944" s="211"/>
      <c r="BL944" s="212"/>
      <c r="BM944" s="212"/>
      <c r="BN944" s="212"/>
      <c r="BO944" s="212"/>
    </row>
    <row r="945" spans="1:67" s="119" customFormat="1" ht="12" customHeight="1">
      <c r="A945" s="215" t="s">
        <v>1198</v>
      </c>
      <c r="B945" s="216">
        <v>381.6</v>
      </c>
      <c r="D945" s="218">
        <v>385.95</v>
      </c>
      <c r="E945" s="219" t="s">
        <v>786</v>
      </c>
      <c r="F945" s="67">
        <f>IF(D945&lt;=374.5,(D945-'[2]Stages'!$C$73)*'[2]Stages'!$H$74+'[2]Stages'!$E$73,IF(D945&lt;=385.3,(D945-'[2]Stages'!$C$74)*'[2]Stages'!$H$75+'[2]Stages'!$E$74,IF(D945&lt;=391.8,(D945-'[2]Stages'!$C$75)*'[2]Stages'!$H$76+'[2]Stages'!$E$75,IF(D945&lt;=397.5,(D945-'[2]Stages'!$C$76)*'[2]Stages'!$H$77+'[2]Stages'!$E$76,IF(D945&lt;=407,(D945-'[2]Stages'!$C$77)*'[2]Stages'!$H$78+'[2]Stages'!$E$77,IF(D945&lt;=411.2,(D945-'[2]Stages'!$C$78)*'[2]Stages'!$H$79+'[2]Stages'!$E$78,IF(D945&lt;=416,(D945-'[2]Stages'!$C$79)*'[2]Stages'!$H$80+'[2]Stages'!$E$79)))))))</f>
        <v>383.193</v>
      </c>
      <c r="G945" s="119" t="s">
        <v>19</v>
      </c>
      <c r="H945" s="215" t="s">
        <v>1176</v>
      </c>
      <c r="I945" s="215" t="s">
        <v>1192</v>
      </c>
      <c r="M945" s="216"/>
      <c r="Q945" s="215" t="s">
        <v>207</v>
      </c>
      <c r="R945" s="215" t="s">
        <v>1154</v>
      </c>
      <c r="W945" s="105" t="s">
        <v>477</v>
      </c>
      <c r="AA945" s="221" t="s">
        <v>788</v>
      </c>
      <c r="AB945" s="18">
        <v>22.4</v>
      </c>
      <c r="AC945" s="222">
        <v>20.06</v>
      </c>
      <c r="AD945" s="223"/>
      <c r="AE945" s="222">
        <v>20.06</v>
      </c>
      <c r="AF945" s="222">
        <v>0.23</v>
      </c>
      <c r="AG945" s="222">
        <v>20.06</v>
      </c>
      <c r="AH945" s="146">
        <f t="shared" si="22"/>
        <v>20.26</v>
      </c>
      <c r="AI945" s="222">
        <v>21.1</v>
      </c>
      <c r="AJ945" s="223"/>
      <c r="AM945" s="119" t="s">
        <v>789</v>
      </c>
      <c r="AN945" s="119" t="s">
        <v>231</v>
      </c>
      <c r="AO945" s="119">
        <v>284</v>
      </c>
      <c r="AQ945" s="119">
        <v>599</v>
      </c>
      <c r="AR945" s="119">
        <v>609</v>
      </c>
      <c r="AS945" s="119">
        <v>2009</v>
      </c>
      <c r="AW945" s="119" t="s">
        <v>790</v>
      </c>
      <c r="BK945" s="211"/>
      <c r="BL945" s="212"/>
      <c r="BM945" s="212"/>
      <c r="BN945" s="212"/>
      <c r="BO945" s="212"/>
    </row>
    <row r="946" spans="1:67" s="119" customFormat="1" ht="12" customHeight="1">
      <c r="A946" s="215" t="s">
        <v>1199</v>
      </c>
      <c r="B946" s="216">
        <v>381.63</v>
      </c>
      <c r="D946" s="218">
        <v>385.98</v>
      </c>
      <c r="E946" s="219" t="s">
        <v>786</v>
      </c>
      <c r="F946" s="67">
        <f>IF(D946&lt;=374.5,(D946-'[2]Stages'!$C$73)*'[2]Stages'!$H$74+'[2]Stages'!$E$73,IF(D946&lt;=385.3,(D946-'[2]Stages'!$C$74)*'[2]Stages'!$H$75+'[2]Stages'!$E$74,IF(D946&lt;=391.8,(D946-'[2]Stages'!$C$75)*'[2]Stages'!$H$76+'[2]Stages'!$E$75,IF(D946&lt;=397.5,(D946-'[2]Stages'!$C$76)*'[2]Stages'!$H$77+'[2]Stages'!$E$76,IF(D946&lt;=407,(D946-'[2]Stages'!$C$77)*'[2]Stages'!$H$78+'[2]Stages'!$E$77,IF(D946&lt;=411.2,(D946-'[2]Stages'!$C$78)*'[2]Stages'!$H$79+'[2]Stages'!$E$78,IF(D946&lt;=416,(D946-'[2]Stages'!$C$79)*'[2]Stages'!$H$80+'[2]Stages'!$E$79)))))))</f>
        <v>383.2162153846154</v>
      </c>
      <c r="G946" s="119" t="s">
        <v>19</v>
      </c>
      <c r="H946" s="215" t="s">
        <v>1176</v>
      </c>
      <c r="I946" s="215" t="s">
        <v>1192</v>
      </c>
      <c r="M946" s="216"/>
      <c r="Q946" s="215" t="s">
        <v>207</v>
      </c>
      <c r="R946" s="215" t="s">
        <v>1154</v>
      </c>
      <c r="W946" s="105" t="s">
        <v>477</v>
      </c>
      <c r="AA946" s="221" t="s">
        <v>788</v>
      </c>
      <c r="AB946" s="18">
        <v>22.4</v>
      </c>
      <c r="AC946" s="222">
        <v>20.5</v>
      </c>
      <c r="AD946" s="223"/>
      <c r="AE946" s="222">
        <v>20.5</v>
      </c>
      <c r="AF946" s="222">
        <v>0.1</v>
      </c>
      <c r="AG946" s="222">
        <v>20.5</v>
      </c>
      <c r="AH946" s="146">
        <f t="shared" si="22"/>
        <v>20.700000000000003</v>
      </c>
      <c r="AI946" s="222">
        <v>19.1</v>
      </c>
      <c r="AJ946" s="223"/>
      <c r="AM946" s="119" t="s">
        <v>789</v>
      </c>
      <c r="AN946" s="119" t="s">
        <v>231</v>
      </c>
      <c r="AO946" s="119">
        <v>284</v>
      </c>
      <c r="AQ946" s="119">
        <v>599</v>
      </c>
      <c r="AR946" s="119">
        <v>609</v>
      </c>
      <c r="AS946" s="119">
        <v>2009</v>
      </c>
      <c r="AW946" s="119" t="s">
        <v>790</v>
      </c>
      <c r="BK946" s="211"/>
      <c r="BL946" s="212"/>
      <c r="BM946" s="212"/>
      <c r="BN946" s="212"/>
      <c r="BO946" s="212"/>
    </row>
    <row r="947" spans="1:67" s="119" customFormat="1" ht="12" customHeight="1">
      <c r="A947" s="215" t="s">
        <v>1200</v>
      </c>
      <c r="B947" s="216">
        <v>381.66</v>
      </c>
      <c r="D947" s="218">
        <v>386.01</v>
      </c>
      <c r="E947" s="219" t="s">
        <v>786</v>
      </c>
      <c r="F947" s="67">
        <f>IF(D947&lt;=374.5,(D947-'[2]Stages'!$C$73)*'[2]Stages'!$H$74+'[2]Stages'!$E$73,IF(D947&lt;=385.3,(D947-'[2]Stages'!$C$74)*'[2]Stages'!$H$75+'[2]Stages'!$E$74,IF(D947&lt;=391.8,(D947-'[2]Stages'!$C$75)*'[2]Stages'!$H$76+'[2]Stages'!$E$75,IF(D947&lt;=397.5,(D947-'[2]Stages'!$C$76)*'[2]Stages'!$H$77+'[2]Stages'!$E$76,IF(D947&lt;=407,(D947-'[2]Stages'!$C$77)*'[2]Stages'!$H$78+'[2]Stages'!$E$77,IF(D947&lt;=411.2,(D947-'[2]Stages'!$C$78)*'[2]Stages'!$H$79+'[2]Stages'!$E$78,IF(D947&lt;=416,(D947-'[2]Stages'!$C$79)*'[2]Stages'!$H$80+'[2]Stages'!$E$79)))))))</f>
        <v>383.23943076923075</v>
      </c>
      <c r="G947" s="119" t="s">
        <v>19</v>
      </c>
      <c r="H947" s="215" t="s">
        <v>1176</v>
      </c>
      <c r="I947" s="215" t="s">
        <v>1196</v>
      </c>
      <c r="M947" s="216"/>
      <c r="Q947" s="215" t="s">
        <v>517</v>
      </c>
      <c r="R947" s="215" t="s">
        <v>1146</v>
      </c>
      <c r="W947" s="105" t="s">
        <v>477</v>
      </c>
      <c r="AA947" s="221"/>
      <c r="AB947" s="18">
        <v>22.4</v>
      </c>
      <c r="AC947" s="222">
        <v>18.1</v>
      </c>
      <c r="AD947" s="223"/>
      <c r="AE947" s="222">
        <v>18.1</v>
      </c>
      <c r="AF947" s="222">
        <v>0.2</v>
      </c>
      <c r="AG947" s="222">
        <v>18.1</v>
      </c>
      <c r="AH947" s="146">
        <f t="shared" si="22"/>
        <v>18.300000000000004</v>
      </c>
      <c r="AI947" s="222">
        <v>29.7</v>
      </c>
      <c r="AJ947" s="223"/>
      <c r="AM947" s="119" t="s">
        <v>789</v>
      </c>
      <c r="AN947" s="119" t="s">
        <v>231</v>
      </c>
      <c r="AO947" s="119">
        <v>284</v>
      </c>
      <c r="AQ947" s="119">
        <v>599</v>
      </c>
      <c r="AR947" s="119">
        <v>609</v>
      </c>
      <c r="AS947" s="119">
        <v>2009</v>
      </c>
      <c r="AW947" s="119" t="s">
        <v>790</v>
      </c>
      <c r="BK947" s="211"/>
      <c r="BL947" s="212"/>
      <c r="BM947" s="212"/>
      <c r="BN947" s="212"/>
      <c r="BO947" s="212"/>
    </row>
    <row r="948" spans="1:67" s="119" customFormat="1" ht="12" customHeight="1">
      <c r="A948" s="215" t="s">
        <v>1201</v>
      </c>
      <c r="B948" s="216">
        <v>381.66</v>
      </c>
      <c r="D948" s="218">
        <v>386.01</v>
      </c>
      <c r="E948" s="219" t="s">
        <v>786</v>
      </c>
      <c r="F948" s="67">
        <f>IF(D948&lt;=374.5,(D948-'[2]Stages'!$C$73)*'[2]Stages'!$H$74+'[2]Stages'!$E$73,IF(D948&lt;=385.3,(D948-'[2]Stages'!$C$74)*'[2]Stages'!$H$75+'[2]Stages'!$E$74,IF(D948&lt;=391.8,(D948-'[2]Stages'!$C$75)*'[2]Stages'!$H$76+'[2]Stages'!$E$75,IF(D948&lt;=397.5,(D948-'[2]Stages'!$C$76)*'[2]Stages'!$H$77+'[2]Stages'!$E$76,IF(D948&lt;=407,(D948-'[2]Stages'!$C$77)*'[2]Stages'!$H$78+'[2]Stages'!$E$77,IF(D948&lt;=411.2,(D948-'[2]Stages'!$C$78)*'[2]Stages'!$H$79+'[2]Stages'!$E$78,IF(D948&lt;=416,(D948-'[2]Stages'!$C$79)*'[2]Stages'!$H$80+'[2]Stages'!$E$79)))))))</f>
        <v>383.23943076923075</v>
      </c>
      <c r="G948" s="119" t="s">
        <v>19</v>
      </c>
      <c r="H948" s="215" t="s">
        <v>1176</v>
      </c>
      <c r="I948" s="215" t="s">
        <v>1196</v>
      </c>
      <c r="M948" s="216"/>
      <c r="Q948" s="215" t="s">
        <v>517</v>
      </c>
      <c r="R948" s="215" t="s">
        <v>1202</v>
      </c>
      <c r="W948" s="105" t="s">
        <v>477</v>
      </c>
      <c r="AA948" s="221"/>
      <c r="AB948" s="18">
        <v>22.4</v>
      </c>
      <c r="AC948" s="222">
        <v>19.9</v>
      </c>
      <c r="AD948" s="223"/>
      <c r="AE948" s="222">
        <v>19.9</v>
      </c>
      <c r="AF948" s="222">
        <v>0.2</v>
      </c>
      <c r="AG948" s="222">
        <v>19.9</v>
      </c>
      <c r="AH948" s="146">
        <f t="shared" si="22"/>
        <v>20.1</v>
      </c>
      <c r="AI948" s="222">
        <v>21.8</v>
      </c>
      <c r="AJ948" s="223"/>
      <c r="AM948" s="119" t="s">
        <v>789</v>
      </c>
      <c r="AN948" s="119" t="s">
        <v>231</v>
      </c>
      <c r="AO948" s="119">
        <v>284</v>
      </c>
      <c r="AQ948" s="119">
        <v>599</v>
      </c>
      <c r="AR948" s="119">
        <v>609</v>
      </c>
      <c r="AS948" s="119">
        <v>2009</v>
      </c>
      <c r="AW948" s="119" t="s">
        <v>790</v>
      </c>
      <c r="BK948" s="211"/>
      <c r="BL948" s="212"/>
      <c r="BM948" s="212"/>
      <c r="BN948" s="212"/>
      <c r="BO948" s="212"/>
    </row>
    <row r="949" spans="1:67" s="119" customFormat="1" ht="12" customHeight="1">
      <c r="A949" s="215" t="s">
        <v>1203</v>
      </c>
      <c r="B949" s="216">
        <v>381.66</v>
      </c>
      <c r="D949" s="218">
        <v>386.02</v>
      </c>
      <c r="E949" s="219" t="s">
        <v>786</v>
      </c>
      <c r="F949" s="67">
        <f>IF(D949&lt;=374.5,(D949-'[2]Stages'!$C$73)*'[2]Stages'!$H$74+'[2]Stages'!$E$73,IF(D949&lt;=385.3,(D949-'[2]Stages'!$C$74)*'[2]Stages'!$H$75+'[2]Stages'!$E$74,IF(D949&lt;=391.8,(D949-'[2]Stages'!$C$75)*'[2]Stages'!$H$76+'[2]Stages'!$E$75,IF(D949&lt;=397.5,(D949-'[2]Stages'!$C$76)*'[2]Stages'!$H$77+'[2]Stages'!$E$76,IF(D949&lt;=407,(D949-'[2]Stages'!$C$77)*'[2]Stages'!$H$78+'[2]Stages'!$E$77,IF(D949&lt;=411.2,(D949-'[2]Stages'!$C$78)*'[2]Stages'!$H$79+'[2]Stages'!$E$78,IF(D949&lt;=416,(D949-'[2]Stages'!$C$79)*'[2]Stages'!$H$80+'[2]Stages'!$E$79)))))))</f>
        <v>383.2471692307692</v>
      </c>
      <c r="G949" s="119" t="s">
        <v>19</v>
      </c>
      <c r="H949" s="215" t="s">
        <v>1176</v>
      </c>
      <c r="I949" s="215" t="s">
        <v>1192</v>
      </c>
      <c r="M949" s="216"/>
      <c r="Q949" s="215" t="s">
        <v>207</v>
      </c>
      <c r="R949" s="215" t="s">
        <v>1154</v>
      </c>
      <c r="W949" s="105" t="s">
        <v>477</v>
      </c>
      <c r="AA949" s="221" t="s">
        <v>788</v>
      </c>
      <c r="AB949" s="18">
        <v>22.4</v>
      </c>
      <c r="AC949" s="222">
        <v>20.6</v>
      </c>
      <c r="AD949" s="223"/>
      <c r="AE949" s="222">
        <v>20.6</v>
      </c>
      <c r="AF949" s="222">
        <v>0.08</v>
      </c>
      <c r="AG949" s="222">
        <v>20.6</v>
      </c>
      <c r="AH949" s="146">
        <f t="shared" si="22"/>
        <v>20.800000000000004</v>
      </c>
      <c r="AI949" s="222">
        <v>18.7</v>
      </c>
      <c r="AJ949" s="223"/>
      <c r="AM949" s="119" t="s">
        <v>789</v>
      </c>
      <c r="AN949" s="119" t="s">
        <v>231</v>
      </c>
      <c r="AO949" s="119">
        <v>284</v>
      </c>
      <c r="AQ949" s="119">
        <v>599</v>
      </c>
      <c r="AR949" s="119">
        <v>609</v>
      </c>
      <c r="AS949" s="119">
        <v>2009</v>
      </c>
      <c r="AW949" s="119" t="s">
        <v>790</v>
      </c>
      <c r="BK949" s="211"/>
      <c r="BL949" s="212"/>
      <c r="BM949" s="212"/>
      <c r="BN949" s="212"/>
      <c r="BO949" s="212"/>
    </row>
    <row r="950" spans="1:67" s="119" customFormat="1" ht="12" customHeight="1">
      <c r="A950" s="215" t="s">
        <v>1204</v>
      </c>
      <c r="B950" s="216">
        <v>381.73</v>
      </c>
      <c r="D950" s="218">
        <v>386.09</v>
      </c>
      <c r="E950" s="219" t="s">
        <v>786</v>
      </c>
      <c r="F950" s="67">
        <f>IF(D950&lt;=374.5,(D950-'[2]Stages'!$C$73)*'[2]Stages'!$H$74+'[2]Stages'!$E$73,IF(D950&lt;=385.3,(D950-'[2]Stages'!$C$74)*'[2]Stages'!$H$75+'[2]Stages'!$E$74,IF(D950&lt;=391.8,(D950-'[2]Stages'!$C$75)*'[2]Stages'!$H$76+'[2]Stages'!$E$75,IF(D950&lt;=397.5,(D950-'[2]Stages'!$C$76)*'[2]Stages'!$H$77+'[2]Stages'!$E$76,IF(D950&lt;=407,(D950-'[2]Stages'!$C$77)*'[2]Stages'!$H$78+'[2]Stages'!$E$77,IF(D950&lt;=411.2,(D950-'[2]Stages'!$C$78)*'[2]Stages'!$H$79+'[2]Stages'!$E$78,IF(D950&lt;=416,(D950-'[2]Stages'!$C$79)*'[2]Stages'!$H$80+'[2]Stages'!$E$79)))))))</f>
        <v>383.3013384615384</v>
      </c>
      <c r="G950" s="119" t="s">
        <v>19</v>
      </c>
      <c r="H950" s="215" t="s">
        <v>1176</v>
      </c>
      <c r="I950" s="215" t="s">
        <v>1205</v>
      </c>
      <c r="M950" s="216"/>
      <c r="Q950" s="215" t="s">
        <v>517</v>
      </c>
      <c r="R950" s="215" t="s">
        <v>1146</v>
      </c>
      <c r="W950" s="105" t="s">
        <v>477</v>
      </c>
      <c r="AA950" s="221"/>
      <c r="AB950" s="18">
        <v>22.4</v>
      </c>
      <c r="AC950" s="222">
        <v>18</v>
      </c>
      <c r="AD950" s="223"/>
      <c r="AE950" s="222">
        <v>18</v>
      </c>
      <c r="AF950" s="222">
        <v>0.2</v>
      </c>
      <c r="AG950" s="222">
        <v>18</v>
      </c>
      <c r="AH950" s="146">
        <f t="shared" si="22"/>
        <v>18.200000000000003</v>
      </c>
      <c r="AI950" s="222">
        <v>30.1</v>
      </c>
      <c r="AJ950" s="223"/>
      <c r="AM950" s="119" t="s">
        <v>789</v>
      </c>
      <c r="AN950" s="119" t="s">
        <v>231</v>
      </c>
      <c r="AO950" s="119">
        <v>284</v>
      </c>
      <c r="AQ950" s="119">
        <v>599</v>
      </c>
      <c r="AR950" s="119">
        <v>609</v>
      </c>
      <c r="AS950" s="119">
        <v>2009</v>
      </c>
      <c r="AW950" s="119" t="s">
        <v>790</v>
      </c>
      <c r="BK950" s="211"/>
      <c r="BL950" s="212"/>
      <c r="BM950" s="212"/>
      <c r="BN950" s="212"/>
      <c r="BO950" s="212"/>
    </row>
    <row r="951" spans="1:67" s="119" customFormat="1" ht="12" customHeight="1">
      <c r="A951" s="215" t="s">
        <v>1206</v>
      </c>
      <c r="B951" s="216">
        <v>381.75</v>
      </c>
      <c r="D951" s="218">
        <v>386.11</v>
      </c>
      <c r="E951" s="219" t="s">
        <v>786</v>
      </c>
      <c r="F951" s="67">
        <f>IF(D951&lt;=374.5,(D951-'[2]Stages'!$C$73)*'[2]Stages'!$H$74+'[2]Stages'!$E$73,IF(D951&lt;=385.3,(D951-'[2]Stages'!$C$74)*'[2]Stages'!$H$75+'[2]Stages'!$E$74,IF(D951&lt;=391.8,(D951-'[2]Stages'!$C$75)*'[2]Stages'!$H$76+'[2]Stages'!$E$75,IF(D951&lt;=397.5,(D951-'[2]Stages'!$C$76)*'[2]Stages'!$H$77+'[2]Stages'!$E$76,IF(D951&lt;=407,(D951-'[2]Stages'!$C$77)*'[2]Stages'!$H$78+'[2]Stages'!$E$77,IF(D951&lt;=411.2,(D951-'[2]Stages'!$C$78)*'[2]Stages'!$H$79+'[2]Stages'!$E$78,IF(D951&lt;=416,(D951-'[2]Stages'!$C$79)*'[2]Stages'!$H$80+'[2]Stages'!$E$79)))))))</f>
        <v>383.3168153846154</v>
      </c>
      <c r="G951" s="119" t="s">
        <v>19</v>
      </c>
      <c r="H951" s="215" t="s">
        <v>1176</v>
      </c>
      <c r="I951" s="215" t="s">
        <v>1207</v>
      </c>
      <c r="M951" s="216"/>
      <c r="Q951" s="215" t="s">
        <v>207</v>
      </c>
      <c r="R951" s="215" t="s">
        <v>1154</v>
      </c>
      <c r="W951" s="105" t="s">
        <v>477</v>
      </c>
      <c r="AA951" s="221" t="s">
        <v>788</v>
      </c>
      <c r="AB951" s="18">
        <v>22.4</v>
      </c>
      <c r="AC951" s="222">
        <v>20.52</v>
      </c>
      <c r="AD951" s="223"/>
      <c r="AE951" s="222">
        <v>20.52</v>
      </c>
      <c r="AF951" s="222">
        <v>0.44</v>
      </c>
      <c r="AG951" s="222">
        <v>20.52</v>
      </c>
      <c r="AH951" s="146">
        <f t="shared" si="22"/>
        <v>20.720000000000002</v>
      </c>
      <c r="AI951" s="222">
        <v>19.1</v>
      </c>
      <c r="AJ951" s="223"/>
      <c r="AM951" s="119" t="s">
        <v>789</v>
      </c>
      <c r="AN951" s="119" t="s">
        <v>231</v>
      </c>
      <c r="AO951" s="119">
        <v>284</v>
      </c>
      <c r="AQ951" s="119">
        <v>599</v>
      </c>
      <c r="AR951" s="119">
        <v>609</v>
      </c>
      <c r="AS951" s="119">
        <v>2009</v>
      </c>
      <c r="AW951" s="119" t="s">
        <v>790</v>
      </c>
      <c r="BK951" s="211"/>
      <c r="BL951" s="212"/>
      <c r="BM951" s="212"/>
      <c r="BN951" s="212"/>
      <c r="BO951" s="212"/>
    </row>
    <row r="952" spans="1:67" s="119" customFormat="1" ht="12" customHeight="1">
      <c r="A952" s="215" t="s">
        <v>1208</v>
      </c>
      <c r="B952" s="216">
        <v>381.78</v>
      </c>
      <c r="D952" s="218">
        <v>386.15</v>
      </c>
      <c r="E952" s="219" t="s">
        <v>786</v>
      </c>
      <c r="F952" s="67">
        <f>IF(D952&lt;=374.5,(D952-'[2]Stages'!$C$73)*'[2]Stages'!$H$74+'[2]Stages'!$E$73,IF(D952&lt;=385.3,(D952-'[2]Stages'!$C$74)*'[2]Stages'!$H$75+'[2]Stages'!$E$74,IF(D952&lt;=391.8,(D952-'[2]Stages'!$C$75)*'[2]Stages'!$H$76+'[2]Stages'!$E$75,IF(D952&lt;=397.5,(D952-'[2]Stages'!$C$76)*'[2]Stages'!$H$77+'[2]Stages'!$E$76,IF(D952&lt;=407,(D952-'[2]Stages'!$C$77)*'[2]Stages'!$H$78+'[2]Stages'!$E$77,IF(D952&lt;=411.2,(D952-'[2]Stages'!$C$78)*'[2]Stages'!$H$79+'[2]Stages'!$E$78,IF(D952&lt;=416,(D952-'[2]Stages'!$C$79)*'[2]Stages'!$H$80+'[2]Stages'!$E$79)))))))</f>
        <v>383.3477692307692</v>
      </c>
      <c r="G952" s="119" t="s">
        <v>19</v>
      </c>
      <c r="H952" s="215" t="s">
        <v>1176</v>
      </c>
      <c r="I952" s="220" t="s">
        <v>1209</v>
      </c>
      <c r="M952" s="216"/>
      <c r="Q952" s="215" t="s">
        <v>207</v>
      </c>
      <c r="R952" s="215" t="s">
        <v>1143</v>
      </c>
      <c r="W952" s="105" t="s">
        <v>477</v>
      </c>
      <c r="AA952" s="221" t="s">
        <v>788</v>
      </c>
      <c r="AB952" s="18">
        <v>22.4</v>
      </c>
      <c r="AC952" s="222">
        <v>20.15</v>
      </c>
      <c r="AD952" s="223"/>
      <c r="AE952" s="222">
        <v>20.15</v>
      </c>
      <c r="AF952" s="222">
        <v>0.27</v>
      </c>
      <c r="AG952" s="222">
        <v>20.15</v>
      </c>
      <c r="AH952" s="146">
        <f t="shared" si="22"/>
        <v>20.35</v>
      </c>
      <c r="AI952" s="222">
        <v>20.7</v>
      </c>
      <c r="AJ952" s="223"/>
      <c r="AM952" s="119" t="s">
        <v>789</v>
      </c>
      <c r="AN952" s="119" t="s">
        <v>231</v>
      </c>
      <c r="AO952" s="119">
        <v>284</v>
      </c>
      <c r="AQ952" s="119">
        <v>599</v>
      </c>
      <c r="AR952" s="119">
        <v>609</v>
      </c>
      <c r="AS952" s="119">
        <v>2009</v>
      </c>
      <c r="AW952" s="119" t="s">
        <v>790</v>
      </c>
      <c r="BK952" s="211"/>
      <c r="BL952" s="212"/>
      <c r="BM952" s="212"/>
      <c r="BN952" s="212"/>
      <c r="BO952" s="212"/>
    </row>
    <row r="953" spans="1:67" s="119" customFormat="1" ht="12" customHeight="1">
      <c r="A953" s="215" t="s">
        <v>1210</v>
      </c>
      <c r="B953" s="216">
        <v>381.85</v>
      </c>
      <c r="D953" s="218">
        <v>386.22</v>
      </c>
      <c r="E953" s="219" t="s">
        <v>786</v>
      </c>
      <c r="F953" s="67">
        <f>IF(D953&lt;=374.5,(D953-'[2]Stages'!$C$73)*'[2]Stages'!$H$74+'[2]Stages'!$E$73,IF(D953&lt;=385.3,(D953-'[2]Stages'!$C$74)*'[2]Stages'!$H$75+'[2]Stages'!$E$74,IF(D953&lt;=391.8,(D953-'[2]Stages'!$C$75)*'[2]Stages'!$H$76+'[2]Stages'!$E$75,IF(D953&lt;=397.5,(D953-'[2]Stages'!$C$76)*'[2]Stages'!$H$77+'[2]Stages'!$E$76,IF(D953&lt;=407,(D953-'[2]Stages'!$C$77)*'[2]Stages'!$H$78+'[2]Stages'!$E$77,IF(D953&lt;=411.2,(D953-'[2]Stages'!$C$78)*'[2]Stages'!$H$79+'[2]Stages'!$E$78,IF(D953&lt;=416,(D953-'[2]Stages'!$C$79)*'[2]Stages'!$H$80+'[2]Stages'!$E$79)))))))</f>
        <v>383.40193846153846</v>
      </c>
      <c r="G953" s="119" t="s">
        <v>19</v>
      </c>
      <c r="H953" s="215" t="s">
        <v>1176</v>
      </c>
      <c r="I953" s="215" t="s">
        <v>1205</v>
      </c>
      <c r="M953" s="216"/>
      <c r="Q953" s="215" t="s">
        <v>517</v>
      </c>
      <c r="R953" s="215" t="s">
        <v>1202</v>
      </c>
      <c r="W953" s="105" t="s">
        <v>477</v>
      </c>
      <c r="AA953" s="221"/>
      <c r="AB953" s="18">
        <v>22.4</v>
      </c>
      <c r="AC953" s="222">
        <v>18.8</v>
      </c>
      <c r="AD953" s="223"/>
      <c r="AE953" s="222">
        <v>18.8</v>
      </c>
      <c r="AF953" s="222">
        <v>0.2</v>
      </c>
      <c r="AG953" s="222">
        <v>18.8</v>
      </c>
      <c r="AH953" s="146">
        <f t="shared" si="22"/>
        <v>19.000000000000004</v>
      </c>
      <c r="AI953" s="222">
        <v>26.8</v>
      </c>
      <c r="AJ953" s="223"/>
      <c r="AM953" s="119" t="s">
        <v>789</v>
      </c>
      <c r="AN953" s="119" t="s">
        <v>231</v>
      </c>
      <c r="AO953" s="119">
        <v>284</v>
      </c>
      <c r="AQ953" s="119">
        <v>599</v>
      </c>
      <c r="AR953" s="119">
        <v>609</v>
      </c>
      <c r="AS953" s="119">
        <v>2009</v>
      </c>
      <c r="AW953" s="119" t="s">
        <v>790</v>
      </c>
      <c r="BK953" s="211"/>
      <c r="BL953" s="212"/>
      <c r="BM953" s="212"/>
      <c r="BN953" s="212"/>
      <c r="BO953" s="212"/>
    </row>
    <row r="954" spans="1:67" s="119" customFormat="1" ht="12" customHeight="1">
      <c r="A954" s="215" t="s">
        <v>1211</v>
      </c>
      <c r="B954" s="216">
        <v>381.85</v>
      </c>
      <c r="D954" s="218">
        <v>386.22</v>
      </c>
      <c r="E954" s="219" t="s">
        <v>786</v>
      </c>
      <c r="F954" s="67">
        <f>IF(D954&lt;=374.5,(D954-'[2]Stages'!$C$73)*'[2]Stages'!$H$74+'[2]Stages'!$E$73,IF(D954&lt;=385.3,(D954-'[2]Stages'!$C$74)*'[2]Stages'!$H$75+'[2]Stages'!$E$74,IF(D954&lt;=391.8,(D954-'[2]Stages'!$C$75)*'[2]Stages'!$H$76+'[2]Stages'!$E$75,IF(D954&lt;=397.5,(D954-'[2]Stages'!$C$76)*'[2]Stages'!$H$77+'[2]Stages'!$E$76,IF(D954&lt;=407,(D954-'[2]Stages'!$C$77)*'[2]Stages'!$H$78+'[2]Stages'!$E$77,IF(D954&lt;=411.2,(D954-'[2]Stages'!$C$78)*'[2]Stages'!$H$79+'[2]Stages'!$E$78,IF(D954&lt;=416,(D954-'[2]Stages'!$C$79)*'[2]Stages'!$H$80+'[2]Stages'!$E$79)))))))</f>
        <v>383.40193846153846</v>
      </c>
      <c r="G954" s="119" t="s">
        <v>19</v>
      </c>
      <c r="H954" s="215" t="s">
        <v>1176</v>
      </c>
      <c r="I954" s="215" t="s">
        <v>1207</v>
      </c>
      <c r="M954" s="216"/>
      <c r="Q954" s="215" t="s">
        <v>207</v>
      </c>
      <c r="R954" s="215" t="s">
        <v>1154</v>
      </c>
      <c r="W954" s="105" t="s">
        <v>477</v>
      </c>
      <c r="AA954" s="221" t="s">
        <v>788</v>
      </c>
      <c r="AB954" s="18">
        <v>22.4</v>
      </c>
      <c r="AC954" s="222">
        <v>19.81</v>
      </c>
      <c r="AD954" s="223"/>
      <c r="AE954" s="222">
        <v>19.81</v>
      </c>
      <c r="AF954" s="222">
        <v>0.06</v>
      </c>
      <c r="AG954" s="222">
        <v>19.81</v>
      </c>
      <c r="AH954" s="146">
        <f t="shared" si="22"/>
        <v>20.01</v>
      </c>
      <c r="AI954" s="222">
        <v>22.1</v>
      </c>
      <c r="AJ954" s="223"/>
      <c r="AM954" s="119" t="s">
        <v>789</v>
      </c>
      <c r="AN954" s="119" t="s">
        <v>231</v>
      </c>
      <c r="AO954" s="119">
        <v>284</v>
      </c>
      <c r="AQ954" s="119">
        <v>599</v>
      </c>
      <c r="AR954" s="119">
        <v>609</v>
      </c>
      <c r="AS954" s="119">
        <v>2009</v>
      </c>
      <c r="AW954" s="119" t="s">
        <v>790</v>
      </c>
      <c r="BK954" s="211"/>
      <c r="BL954" s="212"/>
      <c r="BM954" s="212"/>
      <c r="BN954" s="212"/>
      <c r="BO954" s="212"/>
    </row>
    <row r="955" spans="1:67" s="119" customFormat="1" ht="12" customHeight="1">
      <c r="A955" s="215" t="s">
        <v>1212</v>
      </c>
      <c r="B955" s="216">
        <v>381.86</v>
      </c>
      <c r="D955" s="218">
        <v>386.23</v>
      </c>
      <c r="E955" s="219" t="s">
        <v>786</v>
      </c>
      <c r="F955" s="67">
        <f>IF(D955&lt;=374.5,(D955-'[2]Stages'!$C$73)*'[2]Stages'!$H$74+'[2]Stages'!$E$73,IF(D955&lt;=385.3,(D955-'[2]Stages'!$C$74)*'[2]Stages'!$H$75+'[2]Stages'!$E$74,IF(D955&lt;=391.8,(D955-'[2]Stages'!$C$75)*'[2]Stages'!$H$76+'[2]Stages'!$E$75,IF(D955&lt;=397.5,(D955-'[2]Stages'!$C$76)*'[2]Stages'!$H$77+'[2]Stages'!$E$76,IF(D955&lt;=407,(D955-'[2]Stages'!$C$77)*'[2]Stages'!$H$78+'[2]Stages'!$E$77,IF(D955&lt;=411.2,(D955-'[2]Stages'!$C$78)*'[2]Stages'!$H$79+'[2]Stages'!$E$78,IF(D955&lt;=416,(D955-'[2]Stages'!$C$79)*'[2]Stages'!$H$80+'[2]Stages'!$E$79)))))))</f>
        <v>383.4096769230769</v>
      </c>
      <c r="G955" s="119" t="s">
        <v>19</v>
      </c>
      <c r="H955" s="215" t="s">
        <v>1176</v>
      </c>
      <c r="I955" s="215" t="s">
        <v>1205</v>
      </c>
      <c r="M955" s="216"/>
      <c r="Q955" s="215" t="s">
        <v>517</v>
      </c>
      <c r="R955" s="215" t="s">
        <v>1146</v>
      </c>
      <c r="W955" s="105" t="s">
        <v>477</v>
      </c>
      <c r="AA955" s="221"/>
      <c r="AB955" s="18">
        <v>22.4</v>
      </c>
      <c r="AC955" s="222">
        <v>17.9</v>
      </c>
      <c r="AD955" s="223"/>
      <c r="AE955" s="222">
        <v>17.9</v>
      </c>
      <c r="AF955" s="222">
        <v>0.2</v>
      </c>
      <c r="AG955" s="222">
        <v>17.9</v>
      </c>
      <c r="AH955" s="146">
        <f t="shared" si="22"/>
        <v>18.1</v>
      </c>
      <c r="AI955" s="222">
        <v>30.4</v>
      </c>
      <c r="AJ955" s="223"/>
      <c r="AM955" s="119" t="s">
        <v>789</v>
      </c>
      <c r="AN955" s="119" t="s">
        <v>231</v>
      </c>
      <c r="AO955" s="119">
        <v>284</v>
      </c>
      <c r="AQ955" s="119">
        <v>599</v>
      </c>
      <c r="AR955" s="119">
        <v>609</v>
      </c>
      <c r="AS955" s="119">
        <v>2009</v>
      </c>
      <c r="AW955" s="119" t="s">
        <v>790</v>
      </c>
      <c r="BK955" s="211"/>
      <c r="BL955" s="212"/>
      <c r="BM955" s="212"/>
      <c r="BN955" s="212"/>
      <c r="BO955" s="212"/>
    </row>
    <row r="956" spans="1:67" s="119" customFormat="1" ht="12" customHeight="1">
      <c r="A956" s="215" t="s">
        <v>1213</v>
      </c>
      <c r="B956" s="216">
        <v>381.87</v>
      </c>
      <c r="D956" s="218">
        <v>386.24</v>
      </c>
      <c r="E956" s="219" t="s">
        <v>786</v>
      </c>
      <c r="F956" s="67">
        <f>IF(D956&lt;=374.5,(D956-'[2]Stages'!$C$73)*'[2]Stages'!$H$74+'[2]Stages'!$E$73,IF(D956&lt;=385.3,(D956-'[2]Stages'!$C$74)*'[2]Stages'!$H$75+'[2]Stages'!$E$74,IF(D956&lt;=391.8,(D956-'[2]Stages'!$C$75)*'[2]Stages'!$H$76+'[2]Stages'!$E$75,IF(D956&lt;=397.5,(D956-'[2]Stages'!$C$76)*'[2]Stages'!$H$77+'[2]Stages'!$E$76,IF(D956&lt;=407,(D956-'[2]Stages'!$C$77)*'[2]Stages'!$H$78+'[2]Stages'!$E$77,IF(D956&lt;=411.2,(D956-'[2]Stages'!$C$78)*'[2]Stages'!$H$79+'[2]Stages'!$E$78,IF(D956&lt;=416,(D956-'[2]Stages'!$C$79)*'[2]Stages'!$H$80+'[2]Stages'!$E$79)))))))</f>
        <v>383.41741538461537</v>
      </c>
      <c r="G956" s="119" t="s">
        <v>19</v>
      </c>
      <c r="H956" s="215" t="s">
        <v>1176</v>
      </c>
      <c r="I956" s="215" t="s">
        <v>1214</v>
      </c>
      <c r="M956" s="216"/>
      <c r="Q956" s="215" t="s">
        <v>207</v>
      </c>
      <c r="R956" s="215" t="s">
        <v>1154</v>
      </c>
      <c r="W956" s="105" t="s">
        <v>477</v>
      </c>
      <c r="AA956" s="221" t="s">
        <v>788</v>
      </c>
      <c r="AB956" s="18">
        <v>22.4</v>
      </c>
      <c r="AC956" s="222">
        <v>19.95</v>
      </c>
      <c r="AD956" s="223"/>
      <c r="AE956" s="222">
        <v>19.95</v>
      </c>
      <c r="AF956" s="222">
        <v>0.1</v>
      </c>
      <c r="AG956" s="222">
        <v>19.95</v>
      </c>
      <c r="AH956" s="146">
        <f t="shared" si="22"/>
        <v>20.150000000000002</v>
      </c>
      <c r="AI956" s="222">
        <v>21.5</v>
      </c>
      <c r="AJ956" s="223"/>
      <c r="AM956" s="119" t="s">
        <v>789</v>
      </c>
      <c r="AN956" s="119" t="s">
        <v>231</v>
      </c>
      <c r="AO956" s="119">
        <v>284</v>
      </c>
      <c r="AQ956" s="119">
        <v>599</v>
      </c>
      <c r="AR956" s="119">
        <v>609</v>
      </c>
      <c r="AS956" s="119">
        <v>2009</v>
      </c>
      <c r="AW956" s="119" t="s">
        <v>790</v>
      </c>
      <c r="BK956" s="211"/>
      <c r="BL956" s="212"/>
      <c r="BM956" s="212"/>
      <c r="BN956" s="212"/>
      <c r="BO956" s="212"/>
    </row>
    <row r="957" spans="1:67" s="119" customFormat="1" ht="12" customHeight="1">
      <c r="A957" s="215" t="s">
        <v>1215</v>
      </c>
      <c r="B957" s="217">
        <v>381.89</v>
      </c>
      <c r="D957" s="224">
        <v>386.26</v>
      </c>
      <c r="E957" s="219" t="s">
        <v>786</v>
      </c>
      <c r="F957" s="67">
        <f>IF(D957&lt;=374.5,(D957-'[2]Stages'!$C$73)*'[2]Stages'!$H$74+'[2]Stages'!$E$73,IF(D957&lt;=385.3,(D957-'[2]Stages'!$C$74)*'[2]Stages'!$H$75+'[2]Stages'!$E$74,IF(D957&lt;=391.8,(D957-'[2]Stages'!$C$75)*'[2]Stages'!$H$76+'[2]Stages'!$E$75,IF(D957&lt;=397.5,(D957-'[2]Stages'!$C$76)*'[2]Stages'!$H$77+'[2]Stages'!$E$76,IF(D957&lt;=407,(D957-'[2]Stages'!$C$77)*'[2]Stages'!$H$78+'[2]Stages'!$E$77,IF(D957&lt;=411.2,(D957-'[2]Stages'!$C$78)*'[2]Stages'!$H$79+'[2]Stages'!$E$78,IF(D957&lt;=416,(D957-'[2]Stages'!$C$79)*'[2]Stages'!$H$80+'[2]Stages'!$E$79)))))))</f>
        <v>383.43289230769227</v>
      </c>
      <c r="G957" s="119" t="s">
        <v>19</v>
      </c>
      <c r="H957" s="215" t="s">
        <v>1176</v>
      </c>
      <c r="I957" s="220" t="s">
        <v>1209</v>
      </c>
      <c r="M957" s="217"/>
      <c r="Q957" s="215" t="s">
        <v>207</v>
      </c>
      <c r="R957" s="215" t="s">
        <v>1143</v>
      </c>
      <c r="W957" s="105" t="s">
        <v>477</v>
      </c>
      <c r="AA957" s="221" t="s">
        <v>788</v>
      </c>
      <c r="AB957" s="18">
        <v>22.4</v>
      </c>
      <c r="AC957" s="225">
        <v>19.99</v>
      </c>
      <c r="AD957" s="223"/>
      <c r="AE957" s="225">
        <v>19.99</v>
      </c>
      <c r="AF957" s="225">
        <v>0.09</v>
      </c>
      <c r="AG957" s="225">
        <v>19.99</v>
      </c>
      <c r="AH957" s="146">
        <f t="shared" si="22"/>
        <v>20.19</v>
      </c>
      <c r="AI957" s="225">
        <v>21.4</v>
      </c>
      <c r="AJ957" s="223"/>
      <c r="AM957" s="119" t="s">
        <v>789</v>
      </c>
      <c r="AN957" s="119" t="s">
        <v>231</v>
      </c>
      <c r="AO957" s="119">
        <v>284</v>
      </c>
      <c r="AQ957" s="119">
        <v>599</v>
      </c>
      <c r="AR957" s="119">
        <v>609</v>
      </c>
      <c r="AS957" s="119">
        <v>2009</v>
      </c>
      <c r="AW957" s="119" t="s">
        <v>790</v>
      </c>
      <c r="BK957" s="211"/>
      <c r="BL957" s="212"/>
      <c r="BM957" s="212"/>
      <c r="BN957" s="212"/>
      <c r="BO957" s="212"/>
    </row>
    <row r="958" spans="1:67" s="119" customFormat="1" ht="12" customHeight="1">
      <c r="A958" s="215" t="s">
        <v>1216</v>
      </c>
      <c r="B958" s="216">
        <v>381.9</v>
      </c>
      <c r="D958" s="218">
        <v>386.27</v>
      </c>
      <c r="E958" s="219" t="s">
        <v>786</v>
      </c>
      <c r="F958" s="67">
        <f>IF(D958&lt;=374.5,(D958-'[2]Stages'!$C$73)*'[2]Stages'!$H$74+'[2]Stages'!$E$73,IF(D958&lt;=385.3,(D958-'[2]Stages'!$C$74)*'[2]Stages'!$H$75+'[2]Stages'!$E$74,IF(D958&lt;=391.8,(D958-'[2]Stages'!$C$75)*'[2]Stages'!$H$76+'[2]Stages'!$E$75,IF(D958&lt;=397.5,(D958-'[2]Stages'!$C$76)*'[2]Stages'!$H$77+'[2]Stages'!$E$76,IF(D958&lt;=407,(D958-'[2]Stages'!$C$77)*'[2]Stages'!$H$78+'[2]Stages'!$E$77,IF(D958&lt;=411.2,(D958-'[2]Stages'!$C$78)*'[2]Stages'!$H$79+'[2]Stages'!$E$78,IF(D958&lt;=416,(D958-'[2]Stages'!$C$79)*'[2]Stages'!$H$80+'[2]Stages'!$E$79)))))))</f>
        <v>383.4406307692307</v>
      </c>
      <c r="G958" s="119" t="s">
        <v>19</v>
      </c>
      <c r="H958" s="215" t="s">
        <v>1176</v>
      </c>
      <c r="I958" s="215" t="s">
        <v>1217</v>
      </c>
      <c r="M958" s="216"/>
      <c r="Q958" s="215" t="s">
        <v>517</v>
      </c>
      <c r="R958" s="215" t="s">
        <v>1146</v>
      </c>
      <c r="W958" s="105" t="s">
        <v>477</v>
      </c>
      <c r="AA958" s="221"/>
      <c r="AB958" s="18">
        <v>22.4</v>
      </c>
      <c r="AC958" s="222">
        <v>18.9</v>
      </c>
      <c r="AD958" s="223"/>
      <c r="AE958" s="222">
        <v>18.9</v>
      </c>
      <c r="AF958" s="222">
        <v>0.2</v>
      </c>
      <c r="AG958" s="222">
        <v>18.9</v>
      </c>
      <c r="AH958" s="146">
        <f t="shared" si="22"/>
        <v>19.1</v>
      </c>
      <c r="AI958" s="222">
        <v>26</v>
      </c>
      <c r="AJ958" s="223"/>
      <c r="AM958" s="119" t="s">
        <v>789</v>
      </c>
      <c r="AN958" s="119" t="s">
        <v>231</v>
      </c>
      <c r="AO958" s="119">
        <v>284</v>
      </c>
      <c r="AQ958" s="119">
        <v>599</v>
      </c>
      <c r="AR958" s="119">
        <v>609</v>
      </c>
      <c r="AS958" s="119">
        <v>2009</v>
      </c>
      <c r="AW958" s="119" t="s">
        <v>790</v>
      </c>
      <c r="BK958" s="211"/>
      <c r="BL958" s="212"/>
      <c r="BM958" s="212"/>
      <c r="BN958" s="212"/>
      <c r="BO958" s="212"/>
    </row>
    <row r="959" spans="1:67" s="119" customFormat="1" ht="12" customHeight="1">
      <c r="A959" s="215" t="s">
        <v>1218</v>
      </c>
      <c r="B959" s="216">
        <v>381.9</v>
      </c>
      <c r="D959" s="218">
        <v>386.28</v>
      </c>
      <c r="E959" s="219" t="s">
        <v>786</v>
      </c>
      <c r="F959" s="67">
        <f>IF(D959&lt;=374.5,(D959-'[2]Stages'!$C$73)*'[2]Stages'!$H$74+'[2]Stages'!$E$73,IF(D959&lt;=385.3,(D959-'[2]Stages'!$C$74)*'[2]Stages'!$H$75+'[2]Stages'!$E$74,IF(D959&lt;=391.8,(D959-'[2]Stages'!$C$75)*'[2]Stages'!$H$76+'[2]Stages'!$E$75,IF(D959&lt;=397.5,(D959-'[2]Stages'!$C$76)*'[2]Stages'!$H$77+'[2]Stages'!$E$76,IF(D959&lt;=407,(D959-'[2]Stages'!$C$77)*'[2]Stages'!$H$78+'[2]Stages'!$E$77,IF(D959&lt;=411.2,(D959-'[2]Stages'!$C$78)*'[2]Stages'!$H$79+'[2]Stages'!$E$78,IF(D959&lt;=416,(D959-'[2]Stages'!$C$79)*'[2]Stages'!$H$80+'[2]Stages'!$E$79)))))))</f>
        <v>383.44836923076923</v>
      </c>
      <c r="G959" s="119" t="s">
        <v>19</v>
      </c>
      <c r="H959" s="215" t="s">
        <v>1176</v>
      </c>
      <c r="I959" s="215" t="s">
        <v>1217</v>
      </c>
      <c r="M959" s="216"/>
      <c r="Q959" s="215" t="s">
        <v>517</v>
      </c>
      <c r="R959" s="215" t="s">
        <v>1202</v>
      </c>
      <c r="W959" s="105" t="s">
        <v>477</v>
      </c>
      <c r="AA959" s="221"/>
      <c r="AB959" s="18">
        <v>22.4</v>
      </c>
      <c r="AC959" s="222">
        <v>18.6</v>
      </c>
      <c r="AD959" s="223"/>
      <c r="AE959" s="222">
        <v>18.6</v>
      </c>
      <c r="AF959" s="222">
        <v>0.2</v>
      </c>
      <c r="AG959" s="222">
        <v>18.6</v>
      </c>
      <c r="AH959" s="146">
        <f t="shared" si="22"/>
        <v>18.800000000000004</v>
      </c>
      <c r="AI959" s="222">
        <v>27.5</v>
      </c>
      <c r="AJ959" s="223"/>
      <c r="AM959" s="119" t="s">
        <v>789</v>
      </c>
      <c r="AN959" s="119" t="s">
        <v>231</v>
      </c>
      <c r="AO959" s="119">
        <v>284</v>
      </c>
      <c r="AQ959" s="119">
        <v>599</v>
      </c>
      <c r="AR959" s="119">
        <v>609</v>
      </c>
      <c r="AS959" s="119">
        <v>2009</v>
      </c>
      <c r="AW959" s="119" t="s">
        <v>790</v>
      </c>
      <c r="BK959" s="211"/>
      <c r="BL959" s="212"/>
      <c r="BM959" s="212"/>
      <c r="BN959" s="212"/>
      <c r="BO959" s="212"/>
    </row>
    <row r="960" spans="1:67" s="119" customFormat="1" ht="12" customHeight="1">
      <c r="A960" s="215" t="s">
        <v>1219</v>
      </c>
      <c r="B960" s="216">
        <v>381.93</v>
      </c>
      <c r="D960" s="218">
        <v>386.31</v>
      </c>
      <c r="E960" s="219" t="s">
        <v>786</v>
      </c>
      <c r="F960" s="67">
        <f>IF(D960&lt;=374.5,(D960-'[2]Stages'!$C$73)*'[2]Stages'!$H$74+'[2]Stages'!$E$73,IF(D960&lt;=385.3,(D960-'[2]Stages'!$C$74)*'[2]Stages'!$H$75+'[2]Stages'!$E$74,IF(D960&lt;=391.8,(D960-'[2]Stages'!$C$75)*'[2]Stages'!$H$76+'[2]Stages'!$E$75,IF(D960&lt;=397.5,(D960-'[2]Stages'!$C$76)*'[2]Stages'!$H$77+'[2]Stages'!$E$76,IF(D960&lt;=407,(D960-'[2]Stages'!$C$77)*'[2]Stages'!$H$78+'[2]Stages'!$E$77,IF(D960&lt;=411.2,(D960-'[2]Stages'!$C$78)*'[2]Stages'!$H$79+'[2]Stages'!$E$78,IF(D960&lt;=416,(D960-'[2]Stages'!$C$79)*'[2]Stages'!$H$80+'[2]Stages'!$E$79)))))))</f>
        <v>383.4715846153846</v>
      </c>
      <c r="G960" s="119" t="s">
        <v>19</v>
      </c>
      <c r="H960" s="215" t="s">
        <v>1176</v>
      </c>
      <c r="I960" s="215" t="s">
        <v>1217</v>
      </c>
      <c r="M960" s="216"/>
      <c r="Q960" s="215" t="s">
        <v>517</v>
      </c>
      <c r="R960" s="215" t="s">
        <v>1146</v>
      </c>
      <c r="W960" s="105" t="s">
        <v>477</v>
      </c>
      <c r="AA960" s="221"/>
      <c r="AB960" s="18">
        <v>22.4</v>
      </c>
      <c r="AC960" s="222">
        <v>18.8</v>
      </c>
      <c r="AD960" s="223"/>
      <c r="AE960" s="222">
        <v>18.8</v>
      </c>
      <c r="AF960" s="222">
        <v>0.2</v>
      </c>
      <c r="AG960" s="222">
        <v>18.8</v>
      </c>
      <c r="AH960" s="146">
        <f t="shared" si="22"/>
        <v>19.000000000000004</v>
      </c>
      <c r="AI960" s="222">
        <v>26.4</v>
      </c>
      <c r="AJ960" s="223"/>
      <c r="AM960" s="119" t="s">
        <v>789</v>
      </c>
      <c r="AN960" s="119" t="s">
        <v>231</v>
      </c>
      <c r="AO960" s="119">
        <v>284</v>
      </c>
      <c r="AQ960" s="119">
        <v>599</v>
      </c>
      <c r="AR960" s="119">
        <v>609</v>
      </c>
      <c r="AS960" s="119">
        <v>2009</v>
      </c>
      <c r="AW960" s="119" t="s">
        <v>790</v>
      </c>
      <c r="BK960" s="211"/>
      <c r="BL960" s="212"/>
      <c r="BM960" s="212"/>
      <c r="BN960" s="212"/>
      <c r="BO960" s="212"/>
    </row>
    <row r="961" spans="1:67" s="119" customFormat="1" ht="12" customHeight="1">
      <c r="A961" s="215" t="s">
        <v>1220</v>
      </c>
      <c r="B961" s="216">
        <v>381.94</v>
      </c>
      <c r="D961" s="218">
        <v>386.32</v>
      </c>
      <c r="E961" s="219" t="s">
        <v>786</v>
      </c>
      <c r="F961" s="67">
        <f>IF(D961&lt;=374.5,(D961-'[2]Stages'!$C$73)*'[2]Stages'!$H$74+'[2]Stages'!$E$73,IF(D961&lt;=385.3,(D961-'[2]Stages'!$C$74)*'[2]Stages'!$H$75+'[2]Stages'!$E$74,IF(D961&lt;=391.8,(D961-'[2]Stages'!$C$75)*'[2]Stages'!$H$76+'[2]Stages'!$E$75,IF(D961&lt;=397.5,(D961-'[2]Stages'!$C$76)*'[2]Stages'!$H$77+'[2]Stages'!$E$76,IF(D961&lt;=407,(D961-'[2]Stages'!$C$77)*'[2]Stages'!$H$78+'[2]Stages'!$E$77,IF(D961&lt;=411.2,(D961-'[2]Stages'!$C$78)*'[2]Stages'!$H$79+'[2]Stages'!$E$78,IF(D961&lt;=416,(D961-'[2]Stages'!$C$79)*'[2]Stages'!$H$80+'[2]Stages'!$E$79)))))))</f>
        <v>383.47932307692304</v>
      </c>
      <c r="G961" s="119" t="s">
        <v>19</v>
      </c>
      <c r="H961" s="215" t="s">
        <v>1176</v>
      </c>
      <c r="I961" s="215" t="s">
        <v>1217</v>
      </c>
      <c r="M961" s="216"/>
      <c r="Q961" s="215" t="s">
        <v>517</v>
      </c>
      <c r="R961" s="215" t="s">
        <v>1202</v>
      </c>
      <c r="W961" s="105" t="s">
        <v>477</v>
      </c>
      <c r="AA961" s="221"/>
      <c r="AB961" s="18">
        <v>22.4</v>
      </c>
      <c r="AC961" s="222">
        <v>18.4</v>
      </c>
      <c r="AD961" s="223"/>
      <c r="AE961" s="222">
        <v>18.4</v>
      </c>
      <c r="AF961" s="222">
        <v>0.2</v>
      </c>
      <c r="AG961" s="222">
        <v>18.4</v>
      </c>
      <c r="AH961" s="146">
        <f t="shared" si="22"/>
        <v>18.6</v>
      </c>
      <c r="AI961" s="222">
        <v>28.5</v>
      </c>
      <c r="AJ961" s="223"/>
      <c r="AM961" s="119" t="s">
        <v>789</v>
      </c>
      <c r="AN961" s="119" t="s">
        <v>231</v>
      </c>
      <c r="AO961" s="119">
        <v>284</v>
      </c>
      <c r="AQ961" s="119">
        <v>599</v>
      </c>
      <c r="AR961" s="119">
        <v>609</v>
      </c>
      <c r="AS961" s="119">
        <v>2009</v>
      </c>
      <c r="AW961" s="119" t="s">
        <v>790</v>
      </c>
      <c r="BK961" s="211"/>
      <c r="BL961" s="212"/>
      <c r="BM961" s="212"/>
      <c r="BN961" s="212"/>
      <c r="BO961" s="212"/>
    </row>
    <row r="962" spans="1:67" s="119" customFormat="1" ht="12" customHeight="1">
      <c r="A962" s="215" t="s">
        <v>1221</v>
      </c>
      <c r="B962" s="216">
        <v>381.95</v>
      </c>
      <c r="D962" s="218">
        <v>386.33</v>
      </c>
      <c r="E962" s="219" t="s">
        <v>786</v>
      </c>
      <c r="F962" s="67">
        <f>IF(D962&lt;=374.5,(D962-'[2]Stages'!$C$73)*'[2]Stages'!$H$74+'[2]Stages'!$E$73,IF(D962&lt;=385.3,(D962-'[2]Stages'!$C$74)*'[2]Stages'!$H$75+'[2]Stages'!$E$74,IF(D962&lt;=391.8,(D962-'[2]Stages'!$C$75)*'[2]Stages'!$H$76+'[2]Stages'!$E$75,IF(D962&lt;=397.5,(D962-'[2]Stages'!$C$76)*'[2]Stages'!$H$77+'[2]Stages'!$E$76,IF(D962&lt;=407,(D962-'[2]Stages'!$C$77)*'[2]Stages'!$H$78+'[2]Stages'!$E$77,IF(D962&lt;=411.2,(D962-'[2]Stages'!$C$78)*'[2]Stages'!$H$79+'[2]Stages'!$E$78,IF(D962&lt;=416,(D962-'[2]Stages'!$C$79)*'[2]Stages'!$H$80+'[2]Stages'!$E$79)))))))</f>
        <v>383.48706153846155</v>
      </c>
      <c r="G962" s="119" t="s">
        <v>19</v>
      </c>
      <c r="H962" s="215" t="s">
        <v>1176</v>
      </c>
      <c r="I962" s="215" t="s">
        <v>1217</v>
      </c>
      <c r="M962" s="216"/>
      <c r="Q962" s="215" t="s">
        <v>517</v>
      </c>
      <c r="R962" s="215" t="s">
        <v>1202</v>
      </c>
      <c r="W962" s="105" t="s">
        <v>477</v>
      </c>
      <c r="AA962" s="221"/>
      <c r="AB962" s="18">
        <v>22.4</v>
      </c>
      <c r="AC962" s="222">
        <v>18.2</v>
      </c>
      <c r="AD962" s="223"/>
      <c r="AE962" s="222">
        <v>18.2</v>
      </c>
      <c r="AF962" s="222">
        <v>0.2</v>
      </c>
      <c r="AG962" s="222">
        <v>18.2</v>
      </c>
      <c r="AH962" s="146">
        <f t="shared" si="22"/>
        <v>18.400000000000002</v>
      </c>
      <c r="AI962" s="222">
        <v>29.1</v>
      </c>
      <c r="AJ962" s="223"/>
      <c r="AM962" s="119" t="s">
        <v>789</v>
      </c>
      <c r="AN962" s="119" t="s">
        <v>231</v>
      </c>
      <c r="AO962" s="119">
        <v>284</v>
      </c>
      <c r="AQ962" s="119">
        <v>599</v>
      </c>
      <c r="AR962" s="119">
        <v>609</v>
      </c>
      <c r="AS962" s="119">
        <v>2009</v>
      </c>
      <c r="AW962" s="119" t="s">
        <v>790</v>
      </c>
      <c r="BK962" s="211"/>
      <c r="BL962" s="212"/>
      <c r="BM962" s="212"/>
      <c r="BN962" s="212"/>
      <c r="BO962" s="212"/>
    </row>
    <row r="963" spans="1:67" s="119" customFormat="1" ht="12" customHeight="1">
      <c r="A963" s="215" t="s">
        <v>1222</v>
      </c>
      <c r="B963" s="216">
        <v>381.96</v>
      </c>
      <c r="D963" s="218">
        <v>386.34</v>
      </c>
      <c r="E963" s="219" t="s">
        <v>786</v>
      </c>
      <c r="F963" s="67">
        <f>IF(D963&lt;=374.5,(D963-'[2]Stages'!$C$73)*'[2]Stages'!$H$74+'[2]Stages'!$E$73,IF(D963&lt;=385.3,(D963-'[2]Stages'!$C$74)*'[2]Stages'!$H$75+'[2]Stages'!$E$74,IF(D963&lt;=391.8,(D963-'[2]Stages'!$C$75)*'[2]Stages'!$H$76+'[2]Stages'!$E$75,IF(D963&lt;=397.5,(D963-'[2]Stages'!$C$76)*'[2]Stages'!$H$77+'[2]Stages'!$E$76,IF(D963&lt;=407,(D963-'[2]Stages'!$C$77)*'[2]Stages'!$H$78+'[2]Stages'!$E$77,IF(D963&lt;=411.2,(D963-'[2]Stages'!$C$78)*'[2]Stages'!$H$79+'[2]Stages'!$E$78,IF(D963&lt;=416,(D963-'[2]Stages'!$C$79)*'[2]Stages'!$H$80+'[2]Stages'!$E$79)))))))</f>
        <v>383.4948</v>
      </c>
      <c r="G963" s="119" t="s">
        <v>19</v>
      </c>
      <c r="H963" s="215" t="s">
        <v>1176</v>
      </c>
      <c r="I963" s="215" t="s">
        <v>1217</v>
      </c>
      <c r="M963" s="216"/>
      <c r="Q963" s="215" t="s">
        <v>517</v>
      </c>
      <c r="R963" s="215" t="s">
        <v>1146</v>
      </c>
      <c r="W963" s="105" t="s">
        <v>477</v>
      </c>
      <c r="AA963" s="221"/>
      <c r="AB963" s="18">
        <v>22.4</v>
      </c>
      <c r="AC963" s="222">
        <v>18</v>
      </c>
      <c r="AD963" s="223"/>
      <c r="AE963" s="222">
        <v>18</v>
      </c>
      <c r="AF963" s="222">
        <v>0.2</v>
      </c>
      <c r="AG963" s="222">
        <v>18</v>
      </c>
      <c r="AH963" s="146">
        <f t="shared" si="22"/>
        <v>18.200000000000003</v>
      </c>
      <c r="AI963" s="222">
        <v>30.1</v>
      </c>
      <c r="AJ963" s="223"/>
      <c r="AM963" s="119" t="s">
        <v>789</v>
      </c>
      <c r="AN963" s="119" t="s">
        <v>231</v>
      </c>
      <c r="AO963" s="119">
        <v>284</v>
      </c>
      <c r="AQ963" s="119">
        <v>599</v>
      </c>
      <c r="AR963" s="119">
        <v>609</v>
      </c>
      <c r="AS963" s="119">
        <v>2009</v>
      </c>
      <c r="AW963" s="119" t="s">
        <v>790</v>
      </c>
      <c r="BK963" s="211"/>
      <c r="BL963" s="212"/>
      <c r="BM963" s="212"/>
      <c r="BN963" s="212"/>
      <c r="BO963" s="212"/>
    </row>
    <row r="964" spans="1:67" s="119" customFormat="1" ht="12" customHeight="1">
      <c r="A964" s="215" t="s">
        <v>1223</v>
      </c>
      <c r="B964" s="216">
        <v>381.98</v>
      </c>
      <c r="D964" s="218">
        <v>386.36</v>
      </c>
      <c r="E964" s="219" t="s">
        <v>786</v>
      </c>
      <c r="F964" s="67">
        <f>IF(D964&lt;=374.5,(D964-'[2]Stages'!$C$73)*'[2]Stages'!$H$74+'[2]Stages'!$E$73,IF(D964&lt;=385.3,(D964-'[2]Stages'!$C$74)*'[2]Stages'!$H$75+'[2]Stages'!$E$74,IF(D964&lt;=391.8,(D964-'[2]Stages'!$C$75)*'[2]Stages'!$H$76+'[2]Stages'!$E$75,IF(D964&lt;=397.5,(D964-'[2]Stages'!$C$76)*'[2]Stages'!$H$77+'[2]Stages'!$E$76,IF(D964&lt;=407,(D964-'[2]Stages'!$C$77)*'[2]Stages'!$H$78+'[2]Stages'!$E$77,IF(D964&lt;=411.2,(D964-'[2]Stages'!$C$78)*'[2]Stages'!$H$79+'[2]Stages'!$E$78,IF(D964&lt;=416,(D964-'[2]Stages'!$C$79)*'[2]Stages'!$H$80+'[2]Stages'!$E$79)))))))</f>
        <v>383.5102769230769</v>
      </c>
      <c r="G964" s="119" t="s">
        <v>19</v>
      </c>
      <c r="H964" s="215" t="s">
        <v>1176</v>
      </c>
      <c r="I964" s="215" t="s">
        <v>1217</v>
      </c>
      <c r="M964" s="216"/>
      <c r="Q964" s="215" t="s">
        <v>517</v>
      </c>
      <c r="R964" s="215" t="s">
        <v>1146</v>
      </c>
      <c r="W964" s="105" t="s">
        <v>477</v>
      </c>
      <c r="AA964" s="221"/>
      <c r="AB964" s="18">
        <v>22.4</v>
      </c>
      <c r="AC964" s="222">
        <v>18.1</v>
      </c>
      <c r="AD964" s="223"/>
      <c r="AE964" s="222">
        <v>18.1</v>
      </c>
      <c r="AF964" s="222">
        <v>0.2</v>
      </c>
      <c r="AG964" s="222">
        <v>18.1</v>
      </c>
      <c r="AH964" s="146">
        <f t="shared" si="22"/>
        <v>18.300000000000004</v>
      </c>
      <c r="AI964" s="222">
        <v>29.6</v>
      </c>
      <c r="AJ964" s="223"/>
      <c r="AM964" s="119" t="s">
        <v>789</v>
      </c>
      <c r="AN964" s="119" t="s">
        <v>231</v>
      </c>
      <c r="AO964" s="119">
        <v>284</v>
      </c>
      <c r="AQ964" s="119">
        <v>599</v>
      </c>
      <c r="AR964" s="119">
        <v>609</v>
      </c>
      <c r="AS964" s="119">
        <v>2009</v>
      </c>
      <c r="AW964" s="119" t="s">
        <v>790</v>
      </c>
      <c r="BK964" s="211"/>
      <c r="BL964" s="212"/>
      <c r="BM964" s="212"/>
      <c r="BN964" s="212"/>
      <c r="BO964" s="212"/>
    </row>
    <row r="965" spans="1:67" s="119" customFormat="1" ht="12" customHeight="1">
      <c r="A965" s="215" t="s">
        <v>1224</v>
      </c>
      <c r="B965" s="216">
        <v>381.99</v>
      </c>
      <c r="D965" s="218">
        <v>386.37</v>
      </c>
      <c r="E965" s="219" t="s">
        <v>786</v>
      </c>
      <c r="F965" s="67">
        <f>IF(D965&lt;=374.5,(D965-'[2]Stages'!$C$73)*'[2]Stages'!$H$74+'[2]Stages'!$E$73,IF(D965&lt;=385.3,(D965-'[2]Stages'!$C$74)*'[2]Stages'!$H$75+'[2]Stages'!$E$74,IF(D965&lt;=391.8,(D965-'[2]Stages'!$C$75)*'[2]Stages'!$H$76+'[2]Stages'!$E$75,IF(D965&lt;=397.5,(D965-'[2]Stages'!$C$76)*'[2]Stages'!$H$77+'[2]Stages'!$E$76,IF(D965&lt;=407,(D965-'[2]Stages'!$C$77)*'[2]Stages'!$H$78+'[2]Stages'!$E$77,IF(D965&lt;=411.2,(D965-'[2]Stages'!$C$78)*'[2]Stages'!$H$79+'[2]Stages'!$E$78,IF(D965&lt;=416,(D965-'[2]Stages'!$C$79)*'[2]Stages'!$H$80+'[2]Stages'!$E$79)))))))</f>
        <v>383.5180153846154</v>
      </c>
      <c r="G965" s="119" t="s">
        <v>19</v>
      </c>
      <c r="H965" s="215" t="s">
        <v>1176</v>
      </c>
      <c r="I965" s="215" t="s">
        <v>1217</v>
      </c>
      <c r="M965" s="216"/>
      <c r="Q965" s="215" t="s">
        <v>517</v>
      </c>
      <c r="R965" s="215" t="s">
        <v>1202</v>
      </c>
      <c r="W965" s="105" t="s">
        <v>477</v>
      </c>
      <c r="AA965" s="221"/>
      <c r="AB965" s="18">
        <v>22.4</v>
      </c>
      <c r="AC965" s="222">
        <v>17.9</v>
      </c>
      <c r="AD965" s="223"/>
      <c r="AE965" s="222">
        <v>17.9</v>
      </c>
      <c r="AF965" s="222">
        <v>0.2</v>
      </c>
      <c r="AG965" s="222">
        <v>17.9</v>
      </c>
      <c r="AH965" s="146">
        <f t="shared" si="22"/>
        <v>18.1</v>
      </c>
      <c r="AI965" s="222">
        <v>30.5</v>
      </c>
      <c r="AJ965" s="223"/>
      <c r="AM965" s="119" t="s">
        <v>789</v>
      </c>
      <c r="AN965" s="119" t="s">
        <v>231</v>
      </c>
      <c r="AO965" s="119">
        <v>284</v>
      </c>
      <c r="AQ965" s="119">
        <v>599</v>
      </c>
      <c r="AR965" s="119">
        <v>609</v>
      </c>
      <c r="AS965" s="119">
        <v>2009</v>
      </c>
      <c r="AW965" s="119" t="s">
        <v>790</v>
      </c>
      <c r="BK965" s="211"/>
      <c r="BL965" s="212"/>
      <c r="BM965" s="212"/>
      <c r="BN965" s="212"/>
      <c r="BO965" s="212"/>
    </row>
    <row r="966" spans="1:67" s="119" customFormat="1" ht="12" customHeight="1">
      <c r="A966" s="215" t="s">
        <v>1225</v>
      </c>
      <c r="B966" s="216">
        <v>381.99</v>
      </c>
      <c r="D966" s="218">
        <v>386.37</v>
      </c>
      <c r="E966" s="219" t="s">
        <v>786</v>
      </c>
      <c r="F966" s="67">
        <f>IF(D966&lt;=374.5,(D966-'[2]Stages'!$C$73)*'[2]Stages'!$H$74+'[2]Stages'!$E$73,IF(D966&lt;=385.3,(D966-'[2]Stages'!$C$74)*'[2]Stages'!$H$75+'[2]Stages'!$E$74,IF(D966&lt;=391.8,(D966-'[2]Stages'!$C$75)*'[2]Stages'!$H$76+'[2]Stages'!$E$75,IF(D966&lt;=397.5,(D966-'[2]Stages'!$C$76)*'[2]Stages'!$H$77+'[2]Stages'!$E$76,IF(D966&lt;=407,(D966-'[2]Stages'!$C$77)*'[2]Stages'!$H$78+'[2]Stages'!$E$77,IF(D966&lt;=411.2,(D966-'[2]Stages'!$C$78)*'[2]Stages'!$H$79+'[2]Stages'!$E$78,IF(D966&lt;=416,(D966-'[2]Stages'!$C$79)*'[2]Stages'!$H$80+'[2]Stages'!$E$79)))))))</f>
        <v>383.5180153846154</v>
      </c>
      <c r="G966" s="119" t="s">
        <v>19</v>
      </c>
      <c r="H966" s="215" t="s">
        <v>1176</v>
      </c>
      <c r="I966" s="215" t="s">
        <v>1217</v>
      </c>
      <c r="M966" s="216"/>
      <c r="Q966" s="215" t="s">
        <v>517</v>
      </c>
      <c r="R966" s="215" t="s">
        <v>1146</v>
      </c>
      <c r="W966" s="105" t="s">
        <v>477</v>
      </c>
      <c r="AA966" s="221"/>
      <c r="AB966" s="18">
        <v>22.4</v>
      </c>
      <c r="AC966" s="222">
        <v>18</v>
      </c>
      <c r="AD966" s="223"/>
      <c r="AE966" s="222">
        <v>18</v>
      </c>
      <c r="AF966" s="222">
        <v>0.2</v>
      </c>
      <c r="AG966" s="222">
        <v>18</v>
      </c>
      <c r="AH966" s="146">
        <f t="shared" si="22"/>
        <v>18.200000000000003</v>
      </c>
      <c r="AI966" s="222">
        <v>30</v>
      </c>
      <c r="AJ966" s="223"/>
      <c r="AM966" s="119" t="s">
        <v>789</v>
      </c>
      <c r="AN966" s="119" t="s">
        <v>231</v>
      </c>
      <c r="AO966" s="119">
        <v>284</v>
      </c>
      <c r="AQ966" s="119">
        <v>599</v>
      </c>
      <c r="AR966" s="119">
        <v>609</v>
      </c>
      <c r="AS966" s="119">
        <v>2009</v>
      </c>
      <c r="AW966" s="119" t="s">
        <v>790</v>
      </c>
      <c r="BK966" s="211"/>
      <c r="BL966" s="212"/>
      <c r="BM966" s="212"/>
      <c r="BN966" s="212"/>
      <c r="BO966" s="212"/>
    </row>
    <row r="967" spans="1:67" s="119" customFormat="1" ht="12" customHeight="1">
      <c r="A967" s="215" t="s">
        <v>1226</v>
      </c>
      <c r="B967" s="216">
        <v>382.01</v>
      </c>
      <c r="D967" s="218">
        <v>386.39</v>
      </c>
      <c r="E967" s="219" t="s">
        <v>786</v>
      </c>
      <c r="F967" s="67">
        <f>IF(D967&lt;=374.5,(D967-'[2]Stages'!$C$73)*'[2]Stages'!$H$74+'[2]Stages'!$E$73,IF(D967&lt;=385.3,(D967-'[2]Stages'!$C$74)*'[2]Stages'!$H$75+'[2]Stages'!$E$74,IF(D967&lt;=391.8,(D967-'[2]Stages'!$C$75)*'[2]Stages'!$H$76+'[2]Stages'!$E$75,IF(D967&lt;=397.5,(D967-'[2]Stages'!$C$76)*'[2]Stages'!$H$77+'[2]Stages'!$E$76,IF(D967&lt;=407,(D967-'[2]Stages'!$C$77)*'[2]Stages'!$H$78+'[2]Stages'!$E$77,IF(D967&lt;=411.2,(D967-'[2]Stages'!$C$78)*'[2]Stages'!$H$79+'[2]Stages'!$E$78,IF(D967&lt;=416,(D967-'[2]Stages'!$C$79)*'[2]Stages'!$H$80+'[2]Stages'!$E$79)))))))</f>
        <v>383.5334923076923</v>
      </c>
      <c r="G967" s="119" t="s">
        <v>19</v>
      </c>
      <c r="H967" s="215" t="s">
        <v>1176</v>
      </c>
      <c r="I967" s="215" t="s">
        <v>1217</v>
      </c>
      <c r="M967" s="216"/>
      <c r="Q967" s="215" t="s">
        <v>517</v>
      </c>
      <c r="R967" s="215" t="s">
        <v>1202</v>
      </c>
      <c r="W967" s="105" t="s">
        <v>477</v>
      </c>
      <c r="AA967" s="221"/>
      <c r="AB967" s="18">
        <v>22.4</v>
      </c>
      <c r="AC967" s="222">
        <v>17.7</v>
      </c>
      <c r="AD967" s="223"/>
      <c r="AE967" s="222">
        <v>17.7</v>
      </c>
      <c r="AF967" s="222">
        <v>0.2</v>
      </c>
      <c r="AG967" s="222">
        <v>17.7</v>
      </c>
      <c r="AH967" s="146">
        <f t="shared" si="22"/>
        <v>17.900000000000002</v>
      </c>
      <c r="AI967" s="222">
        <v>31.4</v>
      </c>
      <c r="AJ967" s="223"/>
      <c r="AM967" s="119" t="s">
        <v>789</v>
      </c>
      <c r="AN967" s="119" t="s">
        <v>231</v>
      </c>
      <c r="AO967" s="119">
        <v>284</v>
      </c>
      <c r="AQ967" s="119">
        <v>599</v>
      </c>
      <c r="AR967" s="119">
        <v>609</v>
      </c>
      <c r="AS967" s="119">
        <v>2009</v>
      </c>
      <c r="AW967" s="119" t="s">
        <v>790</v>
      </c>
      <c r="BK967" s="211"/>
      <c r="BL967" s="212"/>
      <c r="BM967" s="212"/>
      <c r="BN967" s="212"/>
      <c r="BO967" s="212"/>
    </row>
    <row r="968" spans="1:67" s="119" customFormat="1" ht="12" customHeight="1">
      <c r="A968" s="215" t="s">
        <v>1227</v>
      </c>
      <c r="B968" s="216">
        <v>382.03</v>
      </c>
      <c r="D968" s="218">
        <v>386.41</v>
      </c>
      <c r="E968" s="219" t="s">
        <v>786</v>
      </c>
      <c r="F968" s="67">
        <f>IF(D968&lt;=374.5,(D968-'[2]Stages'!$C$73)*'[2]Stages'!$H$74+'[2]Stages'!$E$73,IF(D968&lt;=385.3,(D968-'[2]Stages'!$C$74)*'[2]Stages'!$H$75+'[2]Stages'!$E$74,IF(D968&lt;=391.8,(D968-'[2]Stages'!$C$75)*'[2]Stages'!$H$76+'[2]Stages'!$E$75,IF(D968&lt;=397.5,(D968-'[2]Stages'!$C$76)*'[2]Stages'!$H$77+'[2]Stages'!$E$76,IF(D968&lt;=407,(D968-'[2]Stages'!$C$77)*'[2]Stages'!$H$78+'[2]Stages'!$E$77,IF(D968&lt;=411.2,(D968-'[2]Stages'!$C$78)*'[2]Stages'!$H$79+'[2]Stages'!$E$78,IF(D968&lt;=416,(D968-'[2]Stages'!$C$79)*'[2]Stages'!$H$80+'[2]Stages'!$E$79)))))))</f>
        <v>383.5489692307692</v>
      </c>
      <c r="G968" s="119" t="s">
        <v>19</v>
      </c>
      <c r="H968" s="215" t="s">
        <v>1176</v>
      </c>
      <c r="I968" s="215" t="s">
        <v>1217</v>
      </c>
      <c r="M968" s="216"/>
      <c r="Q968" s="215" t="s">
        <v>517</v>
      </c>
      <c r="R968" s="215" t="s">
        <v>1202</v>
      </c>
      <c r="W968" s="105" t="s">
        <v>477</v>
      </c>
      <c r="AA968" s="221"/>
      <c r="AB968" s="18">
        <v>22.4</v>
      </c>
      <c r="AC968" s="222">
        <v>19.2</v>
      </c>
      <c r="AD968" s="223"/>
      <c r="AE968" s="222">
        <v>19.2</v>
      </c>
      <c r="AF968" s="222">
        <v>0.2</v>
      </c>
      <c r="AG968" s="222">
        <v>19.2</v>
      </c>
      <c r="AH968" s="146">
        <f t="shared" si="22"/>
        <v>19.400000000000002</v>
      </c>
      <c r="AI968" s="222">
        <v>24.9</v>
      </c>
      <c r="AJ968" s="223"/>
      <c r="AM968" s="119" t="s">
        <v>789</v>
      </c>
      <c r="AN968" s="119" t="s">
        <v>231</v>
      </c>
      <c r="AO968" s="119">
        <v>284</v>
      </c>
      <c r="AQ968" s="119">
        <v>599</v>
      </c>
      <c r="AR968" s="119">
        <v>609</v>
      </c>
      <c r="AS968" s="119">
        <v>2009</v>
      </c>
      <c r="AW968" s="119" t="s">
        <v>790</v>
      </c>
      <c r="BK968" s="211"/>
      <c r="BL968" s="212"/>
      <c r="BM968" s="212"/>
      <c r="BN968" s="212"/>
      <c r="BO968" s="212"/>
    </row>
    <row r="969" spans="1:67" s="119" customFormat="1" ht="12" customHeight="1">
      <c r="A969" s="215" t="s">
        <v>1228</v>
      </c>
      <c r="B969" s="217">
        <v>382.04</v>
      </c>
      <c r="D969" s="224">
        <v>386.43</v>
      </c>
      <c r="E969" s="219" t="s">
        <v>786</v>
      </c>
      <c r="F969" s="67">
        <f>IF(D969&lt;=374.5,(D969-'[2]Stages'!$C$73)*'[2]Stages'!$H$74+'[2]Stages'!$E$73,IF(D969&lt;=385.3,(D969-'[2]Stages'!$C$74)*'[2]Stages'!$H$75+'[2]Stages'!$E$74,IF(D969&lt;=391.8,(D969-'[2]Stages'!$C$75)*'[2]Stages'!$H$76+'[2]Stages'!$E$75,IF(D969&lt;=397.5,(D969-'[2]Stages'!$C$76)*'[2]Stages'!$H$77+'[2]Stages'!$E$76,IF(D969&lt;=407,(D969-'[2]Stages'!$C$77)*'[2]Stages'!$H$78+'[2]Stages'!$E$77,IF(D969&lt;=411.2,(D969-'[2]Stages'!$C$78)*'[2]Stages'!$H$79+'[2]Stages'!$E$78,IF(D969&lt;=416,(D969-'[2]Stages'!$C$79)*'[2]Stages'!$H$80+'[2]Stages'!$E$79)))))))</f>
        <v>383.5644461538462</v>
      </c>
      <c r="G969" s="119" t="s">
        <v>19</v>
      </c>
      <c r="H969" s="215" t="s">
        <v>1176</v>
      </c>
      <c r="I969" s="220" t="s">
        <v>1209</v>
      </c>
      <c r="M969" s="217"/>
      <c r="Q969" s="215" t="s">
        <v>207</v>
      </c>
      <c r="R969" s="215" t="s">
        <v>1143</v>
      </c>
      <c r="W969" s="105" t="s">
        <v>477</v>
      </c>
      <c r="AA969" s="221" t="s">
        <v>788</v>
      </c>
      <c r="AB969" s="18">
        <v>22.4</v>
      </c>
      <c r="AC969" s="225">
        <v>20.13</v>
      </c>
      <c r="AD969" s="223"/>
      <c r="AE969" s="225">
        <v>20.13</v>
      </c>
      <c r="AF969" s="225">
        <v>0.17</v>
      </c>
      <c r="AG969" s="225">
        <v>20.13</v>
      </c>
      <c r="AH969" s="146">
        <f t="shared" si="22"/>
        <v>20.330000000000002</v>
      </c>
      <c r="AI969" s="225">
        <v>20.7</v>
      </c>
      <c r="AJ969" s="223"/>
      <c r="AM969" s="119" t="s">
        <v>789</v>
      </c>
      <c r="AN969" s="119" t="s">
        <v>231</v>
      </c>
      <c r="AO969" s="119">
        <v>284</v>
      </c>
      <c r="AQ969" s="119">
        <v>599</v>
      </c>
      <c r="AR969" s="119">
        <v>609</v>
      </c>
      <c r="AS969" s="119">
        <v>2009</v>
      </c>
      <c r="AW969" s="119" t="s">
        <v>790</v>
      </c>
      <c r="BK969" s="211"/>
      <c r="BL969" s="212"/>
      <c r="BM969" s="212"/>
      <c r="BN969" s="212"/>
      <c r="BO969" s="212"/>
    </row>
    <row r="970" spans="1:67" s="119" customFormat="1" ht="12" customHeight="1">
      <c r="A970" s="215" t="s">
        <v>1229</v>
      </c>
      <c r="B970" s="217">
        <v>382.16</v>
      </c>
      <c r="D970" s="224">
        <v>386.56</v>
      </c>
      <c r="E970" s="219" t="s">
        <v>786</v>
      </c>
      <c r="F970" s="67">
        <f>IF(D970&lt;=374.5,(D970-'[2]Stages'!$C$73)*'[2]Stages'!$H$74+'[2]Stages'!$E$73,IF(D970&lt;=385.3,(D970-'[2]Stages'!$C$74)*'[2]Stages'!$H$75+'[2]Stages'!$E$74,IF(D970&lt;=391.8,(D970-'[2]Stages'!$C$75)*'[2]Stages'!$H$76+'[2]Stages'!$E$75,IF(D970&lt;=397.5,(D970-'[2]Stages'!$C$76)*'[2]Stages'!$H$77+'[2]Stages'!$E$76,IF(D970&lt;=407,(D970-'[2]Stages'!$C$77)*'[2]Stages'!$H$78+'[2]Stages'!$E$77,IF(D970&lt;=411.2,(D970-'[2]Stages'!$C$78)*'[2]Stages'!$H$79+'[2]Stages'!$E$78,IF(D970&lt;=416,(D970-'[2]Stages'!$C$79)*'[2]Stages'!$H$80+'[2]Stages'!$E$79)))))))</f>
        <v>383.66504615384616</v>
      </c>
      <c r="G970" s="119" t="s">
        <v>19</v>
      </c>
      <c r="H970" s="215" t="s">
        <v>1176</v>
      </c>
      <c r="I970" s="220" t="s">
        <v>1209</v>
      </c>
      <c r="M970" s="217"/>
      <c r="Q970" s="215" t="s">
        <v>207</v>
      </c>
      <c r="R970" s="215" t="s">
        <v>1143</v>
      </c>
      <c r="W970" s="105" t="s">
        <v>477</v>
      </c>
      <c r="AA970" s="221" t="s">
        <v>788</v>
      </c>
      <c r="AB970" s="18">
        <v>22.4</v>
      </c>
      <c r="AC970" s="225">
        <v>20.52</v>
      </c>
      <c r="AD970" s="223"/>
      <c r="AE970" s="225">
        <v>20.52</v>
      </c>
      <c r="AF970" s="225">
        <v>0.25</v>
      </c>
      <c r="AG970" s="225">
        <v>20.52</v>
      </c>
      <c r="AH970" s="146">
        <f t="shared" si="22"/>
        <v>20.720000000000002</v>
      </c>
      <c r="AI970" s="225">
        <v>19.1</v>
      </c>
      <c r="AJ970" s="223"/>
      <c r="AM970" s="119" t="s">
        <v>789</v>
      </c>
      <c r="AN970" s="119" t="s">
        <v>231</v>
      </c>
      <c r="AO970" s="119">
        <v>284</v>
      </c>
      <c r="AQ970" s="119">
        <v>599</v>
      </c>
      <c r="AR970" s="119">
        <v>609</v>
      </c>
      <c r="AS970" s="119">
        <v>2009</v>
      </c>
      <c r="AW970" s="119" t="s">
        <v>790</v>
      </c>
      <c r="BK970" s="211"/>
      <c r="BL970" s="212"/>
      <c r="BM970" s="212"/>
      <c r="BN970" s="212"/>
      <c r="BO970" s="212"/>
    </row>
    <row r="971" spans="1:67" s="119" customFormat="1" ht="12" customHeight="1">
      <c r="A971" s="215" t="s">
        <v>1230</v>
      </c>
      <c r="B971" s="217">
        <v>382.55</v>
      </c>
      <c r="D971" s="224">
        <v>386.98</v>
      </c>
      <c r="E971" s="219" t="s">
        <v>786</v>
      </c>
      <c r="F971" s="67">
        <f>IF(D971&lt;=374.5,(D971-'[2]Stages'!$C$73)*'[2]Stages'!$H$74+'[2]Stages'!$E$73,IF(D971&lt;=385.3,(D971-'[2]Stages'!$C$74)*'[2]Stages'!$H$75+'[2]Stages'!$E$74,IF(D971&lt;=391.8,(D971-'[2]Stages'!$C$75)*'[2]Stages'!$H$76+'[2]Stages'!$E$75,IF(D971&lt;=397.5,(D971-'[2]Stages'!$C$76)*'[2]Stages'!$H$77+'[2]Stages'!$E$76,IF(D971&lt;=407,(D971-'[2]Stages'!$C$77)*'[2]Stages'!$H$78+'[2]Stages'!$E$77,IF(D971&lt;=411.2,(D971-'[2]Stages'!$C$78)*'[2]Stages'!$H$79+'[2]Stages'!$E$78,IF(D971&lt;=416,(D971-'[2]Stages'!$C$79)*'[2]Stages'!$H$80+'[2]Stages'!$E$79)))))))</f>
        <v>383.99006153846153</v>
      </c>
      <c r="G971" s="119" t="s">
        <v>19</v>
      </c>
      <c r="H971" s="215" t="s">
        <v>1176</v>
      </c>
      <c r="I971" s="215" t="s">
        <v>1231</v>
      </c>
      <c r="M971" s="217"/>
      <c r="Q971" s="215" t="s">
        <v>207</v>
      </c>
      <c r="R971" s="215" t="s">
        <v>1143</v>
      </c>
      <c r="W971" s="105" t="s">
        <v>477</v>
      </c>
      <c r="AA971" s="221" t="s">
        <v>788</v>
      </c>
      <c r="AB971" s="18">
        <v>22.4</v>
      </c>
      <c r="AC971" s="225">
        <v>20.85</v>
      </c>
      <c r="AD971" s="223"/>
      <c r="AE971" s="225">
        <v>20.85</v>
      </c>
      <c r="AF971" s="225">
        <v>0.08</v>
      </c>
      <c r="AG971" s="225">
        <v>20.85</v>
      </c>
      <c r="AH971" s="146">
        <f t="shared" si="22"/>
        <v>21.050000000000004</v>
      </c>
      <c r="AI971" s="225">
        <v>17.6</v>
      </c>
      <c r="AJ971" s="223"/>
      <c r="AM971" s="119" t="s">
        <v>789</v>
      </c>
      <c r="AN971" s="119" t="s">
        <v>231</v>
      </c>
      <c r="AO971" s="119">
        <v>284</v>
      </c>
      <c r="AQ971" s="119">
        <v>599</v>
      </c>
      <c r="AR971" s="119">
        <v>609</v>
      </c>
      <c r="AS971" s="119">
        <v>2009</v>
      </c>
      <c r="AW971" s="119" t="s">
        <v>790</v>
      </c>
      <c r="BK971" s="211"/>
      <c r="BL971" s="212"/>
      <c r="BM971" s="212"/>
      <c r="BN971" s="212"/>
      <c r="BO971" s="212"/>
    </row>
    <row r="972" spans="1:67" s="119" customFormat="1" ht="12" customHeight="1">
      <c r="A972" s="215" t="s">
        <v>1232</v>
      </c>
      <c r="B972" s="217">
        <v>382.58</v>
      </c>
      <c r="D972" s="224">
        <v>387.01</v>
      </c>
      <c r="E972" s="219" t="s">
        <v>786</v>
      </c>
      <c r="F972" s="67">
        <f>IF(D972&lt;=374.5,(D972-'[2]Stages'!$C$73)*'[2]Stages'!$H$74+'[2]Stages'!$E$73,IF(D972&lt;=385.3,(D972-'[2]Stages'!$C$74)*'[2]Stages'!$H$75+'[2]Stages'!$E$74,IF(D972&lt;=391.8,(D972-'[2]Stages'!$C$75)*'[2]Stages'!$H$76+'[2]Stages'!$E$75,IF(D972&lt;=397.5,(D972-'[2]Stages'!$C$76)*'[2]Stages'!$H$77+'[2]Stages'!$E$76,IF(D972&lt;=407,(D972-'[2]Stages'!$C$77)*'[2]Stages'!$H$78+'[2]Stages'!$E$77,IF(D972&lt;=411.2,(D972-'[2]Stages'!$C$78)*'[2]Stages'!$H$79+'[2]Stages'!$E$78,IF(D972&lt;=416,(D972-'[2]Stages'!$C$79)*'[2]Stages'!$H$80+'[2]Stages'!$E$79)))))))</f>
        <v>384.0132769230769</v>
      </c>
      <c r="G972" s="119" t="s">
        <v>19</v>
      </c>
      <c r="H972" s="215" t="s">
        <v>1176</v>
      </c>
      <c r="I972" s="215" t="s">
        <v>1231</v>
      </c>
      <c r="M972" s="217"/>
      <c r="Q972" s="215" t="s">
        <v>207</v>
      </c>
      <c r="R972" s="215" t="s">
        <v>1143</v>
      </c>
      <c r="W972" s="105" t="s">
        <v>477</v>
      </c>
      <c r="AA972" s="221" t="s">
        <v>788</v>
      </c>
      <c r="AB972" s="18">
        <v>22.4</v>
      </c>
      <c r="AC972" s="225">
        <v>20.62</v>
      </c>
      <c r="AD972" s="223"/>
      <c r="AE972" s="225">
        <v>20.62</v>
      </c>
      <c r="AF972" s="225">
        <v>0.28</v>
      </c>
      <c r="AG972" s="225">
        <v>20.62</v>
      </c>
      <c r="AH972" s="146">
        <f t="shared" si="22"/>
        <v>20.820000000000004</v>
      </c>
      <c r="AI972" s="225">
        <v>18.6</v>
      </c>
      <c r="AJ972" s="223"/>
      <c r="AM972" s="119" t="s">
        <v>789</v>
      </c>
      <c r="AN972" s="119" t="s">
        <v>231</v>
      </c>
      <c r="AO972" s="119">
        <v>284</v>
      </c>
      <c r="AQ972" s="119">
        <v>599</v>
      </c>
      <c r="AR972" s="119">
        <v>609</v>
      </c>
      <c r="AS972" s="119">
        <v>2009</v>
      </c>
      <c r="AW972" s="119" t="s">
        <v>790</v>
      </c>
      <c r="BK972" s="211"/>
      <c r="BL972" s="212"/>
      <c r="BM972" s="212"/>
      <c r="BN972" s="212"/>
      <c r="BO972" s="212"/>
    </row>
    <row r="973" spans="1:67" s="119" customFormat="1" ht="12" customHeight="1">
      <c r="A973" s="215" t="s">
        <v>1233</v>
      </c>
      <c r="B973" s="217">
        <v>382.59</v>
      </c>
      <c r="D973" s="224">
        <v>387.02</v>
      </c>
      <c r="E973" s="219" t="s">
        <v>786</v>
      </c>
      <c r="F973" s="67">
        <f>IF(D973&lt;=374.5,(D973-'[2]Stages'!$C$73)*'[2]Stages'!$H$74+'[2]Stages'!$E$73,IF(D973&lt;=385.3,(D973-'[2]Stages'!$C$74)*'[2]Stages'!$H$75+'[2]Stages'!$E$74,IF(D973&lt;=391.8,(D973-'[2]Stages'!$C$75)*'[2]Stages'!$H$76+'[2]Stages'!$E$75,IF(D973&lt;=397.5,(D973-'[2]Stages'!$C$76)*'[2]Stages'!$H$77+'[2]Stages'!$E$76,IF(D973&lt;=407,(D973-'[2]Stages'!$C$77)*'[2]Stages'!$H$78+'[2]Stages'!$E$77,IF(D973&lt;=411.2,(D973-'[2]Stages'!$C$78)*'[2]Stages'!$H$79+'[2]Stages'!$E$78,IF(D973&lt;=416,(D973-'[2]Stages'!$C$79)*'[2]Stages'!$H$80+'[2]Stages'!$E$79)))))))</f>
        <v>384.02101538461534</v>
      </c>
      <c r="G973" s="119" t="s">
        <v>19</v>
      </c>
      <c r="H973" s="215" t="s">
        <v>1176</v>
      </c>
      <c r="I973" s="215" t="s">
        <v>1231</v>
      </c>
      <c r="M973" s="217"/>
      <c r="Q973" s="215" t="s">
        <v>207</v>
      </c>
      <c r="R973" s="215" t="s">
        <v>1143</v>
      </c>
      <c r="W973" s="105" t="s">
        <v>477</v>
      </c>
      <c r="AA973" s="221" t="s">
        <v>788</v>
      </c>
      <c r="AB973" s="18">
        <v>22.4</v>
      </c>
      <c r="AC973" s="225">
        <v>20.68</v>
      </c>
      <c r="AD973" s="223"/>
      <c r="AE973" s="225">
        <v>20.68</v>
      </c>
      <c r="AF973" s="225">
        <v>0.21</v>
      </c>
      <c r="AG973" s="225">
        <v>20.68</v>
      </c>
      <c r="AH973" s="146">
        <f t="shared" si="22"/>
        <v>20.880000000000003</v>
      </c>
      <c r="AI973" s="225">
        <v>18.4</v>
      </c>
      <c r="AJ973" s="223"/>
      <c r="AM973" s="119" t="s">
        <v>789</v>
      </c>
      <c r="AN973" s="119" t="s">
        <v>231</v>
      </c>
      <c r="AO973" s="119">
        <v>284</v>
      </c>
      <c r="AQ973" s="119">
        <v>599</v>
      </c>
      <c r="AR973" s="119">
        <v>609</v>
      </c>
      <c r="AS973" s="119">
        <v>2009</v>
      </c>
      <c r="AW973" s="119" t="s">
        <v>790</v>
      </c>
      <c r="BK973" s="211"/>
      <c r="BL973" s="212"/>
      <c r="BM973" s="212"/>
      <c r="BN973" s="212"/>
      <c r="BO973" s="212"/>
    </row>
    <row r="974" spans="1:67" s="119" customFormat="1" ht="12" customHeight="1">
      <c r="A974" s="215" t="s">
        <v>1234</v>
      </c>
      <c r="B974" s="217">
        <v>382.77</v>
      </c>
      <c r="D974" s="224">
        <v>387.22</v>
      </c>
      <c r="E974" s="219" t="s">
        <v>786</v>
      </c>
      <c r="F974" s="67">
        <f>IF(D974&lt;=374.5,(D974-'[2]Stages'!$C$73)*'[2]Stages'!$H$74+'[2]Stages'!$E$73,IF(D974&lt;=385.3,(D974-'[2]Stages'!$C$74)*'[2]Stages'!$H$75+'[2]Stages'!$E$74,IF(D974&lt;=391.8,(D974-'[2]Stages'!$C$75)*'[2]Stages'!$H$76+'[2]Stages'!$E$75,IF(D974&lt;=397.5,(D974-'[2]Stages'!$C$76)*'[2]Stages'!$H$77+'[2]Stages'!$E$76,IF(D974&lt;=407,(D974-'[2]Stages'!$C$77)*'[2]Stages'!$H$78+'[2]Stages'!$E$77,IF(D974&lt;=411.2,(D974-'[2]Stages'!$C$78)*'[2]Stages'!$H$79+'[2]Stages'!$E$78,IF(D974&lt;=416,(D974-'[2]Stages'!$C$79)*'[2]Stages'!$H$80+'[2]Stages'!$E$79)))))))</f>
        <v>384.17578461538466</v>
      </c>
      <c r="G974" s="119" t="s">
        <v>19</v>
      </c>
      <c r="H974" s="215" t="s">
        <v>1176</v>
      </c>
      <c r="I974" s="215" t="s">
        <v>1231</v>
      </c>
      <c r="M974" s="217"/>
      <c r="Q974" s="215" t="s">
        <v>207</v>
      </c>
      <c r="R974" s="215" t="s">
        <v>1143</v>
      </c>
      <c r="W974" s="105" t="s">
        <v>477</v>
      </c>
      <c r="AA974" s="221" t="s">
        <v>788</v>
      </c>
      <c r="AB974" s="18">
        <v>22.4</v>
      </c>
      <c r="AC974" s="225">
        <v>20.27</v>
      </c>
      <c r="AD974" s="223"/>
      <c r="AE974" s="225">
        <v>20.27</v>
      </c>
      <c r="AF974" s="225">
        <v>0.47</v>
      </c>
      <c r="AG974" s="225">
        <v>20.27</v>
      </c>
      <c r="AH974" s="146">
        <f t="shared" si="22"/>
        <v>20.470000000000002</v>
      </c>
      <c r="AI974" s="225">
        <v>20.2</v>
      </c>
      <c r="AJ974" s="223"/>
      <c r="AM974" s="119" t="s">
        <v>789</v>
      </c>
      <c r="AN974" s="119" t="s">
        <v>231</v>
      </c>
      <c r="AO974" s="119">
        <v>284</v>
      </c>
      <c r="AQ974" s="119">
        <v>599</v>
      </c>
      <c r="AR974" s="119">
        <v>609</v>
      </c>
      <c r="AS974" s="119">
        <v>2009</v>
      </c>
      <c r="AW974" s="119" t="s">
        <v>790</v>
      </c>
      <c r="BK974" s="211"/>
      <c r="BL974" s="212"/>
      <c r="BM974" s="212"/>
      <c r="BN974" s="212"/>
      <c r="BO974" s="212"/>
    </row>
    <row r="975" spans="1:67" s="119" customFormat="1" ht="12" customHeight="1">
      <c r="A975" s="215" t="s">
        <v>1235</v>
      </c>
      <c r="B975" s="217">
        <v>382.83</v>
      </c>
      <c r="D975" s="224">
        <v>387.28</v>
      </c>
      <c r="E975" s="219" t="s">
        <v>786</v>
      </c>
      <c r="F975" s="67">
        <f>IF(D975&lt;=374.5,(D975-'[2]Stages'!$C$73)*'[2]Stages'!$H$74+'[2]Stages'!$E$73,IF(D975&lt;=385.3,(D975-'[2]Stages'!$C$74)*'[2]Stages'!$H$75+'[2]Stages'!$E$74,IF(D975&lt;=391.8,(D975-'[2]Stages'!$C$75)*'[2]Stages'!$H$76+'[2]Stages'!$E$75,IF(D975&lt;=397.5,(D975-'[2]Stages'!$C$76)*'[2]Stages'!$H$77+'[2]Stages'!$E$76,IF(D975&lt;=407,(D975-'[2]Stages'!$C$77)*'[2]Stages'!$H$78+'[2]Stages'!$E$77,IF(D975&lt;=411.2,(D975-'[2]Stages'!$C$78)*'[2]Stages'!$H$79+'[2]Stages'!$E$78,IF(D975&lt;=416,(D975-'[2]Stages'!$C$79)*'[2]Stages'!$H$80+'[2]Stages'!$E$79)))))))</f>
        <v>384.22221538461537</v>
      </c>
      <c r="G975" s="119" t="s">
        <v>19</v>
      </c>
      <c r="H975" s="215" t="s">
        <v>1176</v>
      </c>
      <c r="I975" s="215" t="s">
        <v>1231</v>
      </c>
      <c r="M975" s="217"/>
      <c r="Q975" s="215" t="s">
        <v>207</v>
      </c>
      <c r="R975" s="215" t="s">
        <v>1143</v>
      </c>
      <c r="W975" s="105" t="s">
        <v>477</v>
      </c>
      <c r="AA975" s="221" t="s">
        <v>788</v>
      </c>
      <c r="AB975" s="18">
        <v>22.4</v>
      </c>
      <c r="AC975" s="225">
        <v>20.43</v>
      </c>
      <c r="AD975" s="223"/>
      <c r="AE975" s="225">
        <v>20.43</v>
      </c>
      <c r="AF975" s="225">
        <v>0.09</v>
      </c>
      <c r="AG975" s="225">
        <v>20.43</v>
      </c>
      <c r="AH975" s="146">
        <f t="shared" si="22"/>
        <v>20.630000000000003</v>
      </c>
      <c r="AI975" s="225">
        <v>19.4</v>
      </c>
      <c r="AJ975" s="223"/>
      <c r="AM975" s="119" t="s">
        <v>789</v>
      </c>
      <c r="AN975" s="119" t="s">
        <v>231</v>
      </c>
      <c r="AO975" s="119">
        <v>284</v>
      </c>
      <c r="AQ975" s="119">
        <v>599</v>
      </c>
      <c r="AR975" s="119">
        <v>609</v>
      </c>
      <c r="AS975" s="119">
        <v>2009</v>
      </c>
      <c r="AW975" s="119" t="s">
        <v>790</v>
      </c>
      <c r="BK975" s="211"/>
      <c r="BL975" s="212"/>
      <c r="BM975" s="212"/>
      <c r="BN975" s="212"/>
      <c r="BO975" s="212"/>
    </row>
    <row r="976" spans="1:67" s="119" customFormat="1" ht="12" customHeight="1">
      <c r="A976" s="215" t="s">
        <v>1236</v>
      </c>
      <c r="B976" s="217">
        <v>382.96</v>
      </c>
      <c r="D976" s="224">
        <v>387.42</v>
      </c>
      <c r="E976" s="219" t="s">
        <v>786</v>
      </c>
      <c r="F976" s="67">
        <f>IF(D976&lt;=374.5,(D976-'[2]Stages'!$C$73)*'[2]Stages'!$H$74+'[2]Stages'!$E$73,IF(D976&lt;=385.3,(D976-'[2]Stages'!$C$74)*'[2]Stages'!$H$75+'[2]Stages'!$E$74,IF(D976&lt;=391.8,(D976-'[2]Stages'!$C$75)*'[2]Stages'!$H$76+'[2]Stages'!$E$75,IF(D976&lt;=397.5,(D976-'[2]Stages'!$C$76)*'[2]Stages'!$H$77+'[2]Stages'!$E$76,IF(D976&lt;=407,(D976-'[2]Stages'!$C$77)*'[2]Stages'!$H$78+'[2]Stages'!$E$77,IF(D976&lt;=411.2,(D976-'[2]Stages'!$C$78)*'[2]Stages'!$H$79+'[2]Stages'!$E$78,IF(D976&lt;=416,(D976-'[2]Stages'!$C$79)*'[2]Stages'!$H$80+'[2]Stages'!$E$79)))))))</f>
        <v>384.33055384615386</v>
      </c>
      <c r="G976" s="119" t="s">
        <v>19</v>
      </c>
      <c r="H976" s="215" t="s">
        <v>1176</v>
      </c>
      <c r="I976" s="215" t="s">
        <v>1231</v>
      </c>
      <c r="M976" s="217"/>
      <c r="Q976" s="215" t="s">
        <v>207</v>
      </c>
      <c r="R976" s="215" t="s">
        <v>1143</v>
      </c>
      <c r="W976" s="105" t="s">
        <v>477</v>
      </c>
      <c r="AA976" s="221" t="s">
        <v>788</v>
      </c>
      <c r="AB976" s="18">
        <v>22.4</v>
      </c>
      <c r="AC976" s="225">
        <v>20.59</v>
      </c>
      <c r="AD976" s="223"/>
      <c r="AE976" s="225">
        <v>20.59</v>
      </c>
      <c r="AF976" s="225">
        <v>0.49</v>
      </c>
      <c r="AG976" s="225">
        <v>20.59</v>
      </c>
      <c r="AH976" s="146">
        <f t="shared" si="22"/>
        <v>20.790000000000003</v>
      </c>
      <c r="AI976" s="225">
        <v>18.8</v>
      </c>
      <c r="AJ976" s="223"/>
      <c r="AM976" s="119" t="s">
        <v>789</v>
      </c>
      <c r="AN976" s="119" t="s">
        <v>231</v>
      </c>
      <c r="AO976" s="119">
        <v>284</v>
      </c>
      <c r="AQ976" s="119">
        <v>599</v>
      </c>
      <c r="AR976" s="119">
        <v>609</v>
      </c>
      <c r="AS976" s="119">
        <v>2009</v>
      </c>
      <c r="AW976" s="119" t="s">
        <v>790</v>
      </c>
      <c r="BK976" s="211"/>
      <c r="BL976" s="212"/>
      <c r="BM976" s="212"/>
      <c r="BN976" s="212"/>
      <c r="BO976" s="212"/>
    </row>
    <row r="977" spans="1:67" s="119" customFormat="1" ht="12" customHeight="1">
      <c r="A977" s="215" t="s">
        <v>1237</v>
      </c>
      <c r="B977" s="216">
        <v>382.97</v>
      </c>
      <c r="D977" s="218">
        <v>387.43</v>
      </c>
      <c r="E977" s="219" t="s">
        <v>786</v>
      </c>
      <c r="F977" s="67">
        <f>IF(D977&lt;=374.5,(D977-'[2]Stages'!$C$73)*'[2]Stages'!$H$74+'[2]Stages'!$E$73,IF(D977&lt;=385.3,(D977-'[2]Stages'!$C$74)*'[2]Stages'!$H$75+'[2]Stages'!$E$74,IF(D977&lt;=391.8,(D977-'[2]Stages'!$C$75)*'[2]Stages'!$H$76+'[2]Stages'!$E$75,IF(D977&lt;=397.5,(D977-'[2]Stages'!$C$76)*'[2]Stages'!$H$77+'[2]Stages'!$E$76,IF(D977&lt;=407,(D977-'[2]Stages'!$C$77)*'[2]Stages'!$H$78+'[2]Stages'!$E$77,IF(D977&lt;=411.2,(D977-'[2]Stages'!$C$78)*'[2]Stages'!$H$79+'[2]Stages'!$E$78,IF(D977&lt;=416,(D977-'[2]Stages'!$C$79)*'[2]Stages'!$H$80+'[2]Stages'!$E$79)))))))</f>
        <v>384.3382923076923</v>
      </c>
      <c r="G977" s="119" t="s">
        <v>19</v>
      </c>
      <c r="H977" s="215"/>
      <c r="I977" s="215" t="s">
        <v>1231</v>
      </c>
      <c r="M977" s="216"/>
      <c r="Q977" s="215" t="s">
        <v>238</v>
      </c>
      <c r="R977" s="227" t="s">
        <v>1159</v>
      </c>
      <c r="W977" s="105" t="s">
        <v>477</v>
      </c>
      <c r="AA977" s="221" t="s">
        <v>788</v>
      </c>
      <c r="AB977" s="18">
        <v>22.4</v>
      </c>
      <c r="AC977" s="222">
        <v>19.4</v>
      </c>
      <c r="AD977" s="223"/>
      <c r="AE977" s="222">
        <v>19.4</v>
      </c>
      <c r="AF977" s="222">
        <v>0.2</v>
      </c>
      <c r="AG977" s="222">
        <v>19.4</v>
      </c>
      <c r="AH977" s="146">
        <f t="shared" si="22"/>
        <v>19.6</v>
      </c>
      <c r="AI977" s="222">
        <v>23.9</v>
      </c>
      <c r="AJ977" s="223"/>
      <c r="AM977" s="119" t="s">
        <v>789</v>
      </c>
      <c r="AN977" s="119" t="s">
        <v>231</v>
      </c>
      <c r="AO977" s="119">
        <v>284</v>
      </c>
      <c r="AQ977" s="119">
        <v>599</v>
      </c>
      <c r="AR977" s="119">
        <v>609</v>
      </c>
      <c r="AS977" s="119">
        <v>2009</v>
      </c>
      <c r="AW977" s="119" t="s">
        <v>790</v>
      </c>
      <c r="BK977" s="211"/>
      <c r="BL977" s="212"/>
      <c r="BM977" s="212"/>
      <c r="BN977" s="212"/>
      <c r="BO977" s="212"/>
    </row>
    <row r="978" spans="1:67" s="119" customFormat="1" ht="12" customHeight="1">
      <c r="A978" s="215" t="s">
        <v>1238</v>
      </c>
      <c r="B978" s="217">
        <v>383.06</v>
      </c>
      <c r="D978" s="224">
        <v>387.53</v>
      </c>
      <c r="E978" s="219" t="s">
        <v>786</v>
      </c>
      <c r="F978" s="67">
        <f>IF(D978&lt;=374.5,(D978-'[2]Stages'!$C$73)*'[2]Stages'!$H$74+'[2]Stages'!$E$73,IF(D978&lt;=385.3,(D978-'[2]Stages'!$C$74)*'[2]Stages'!$H$75+'[2]Stages'!$E$74,IF(D978&lt;=391.8,(D978-'[2]Stages'!$C$75)*'[2]Stages'!$H$76+'[2]Stages'!$E$75,IF(D978&lt;=397.5,(D978-'[2]Stages'!$C$76)*'[2]Stages'!$H$77+'[2]Stages'!$E$76,IF(D978&lt;=407,(D978-'[2]Stages'!$C$77)*'[2]Stages'!$H$78+'[2]Stages'!$E$77,IF(D978&lt;=411.2,(D978-'[2]Stages'!$C$78)*'[2]Stages'!$H$79+'[2]Stages'!$E$78,IF(D978&lt;=416,(D978-'[2]Stages'!$C$79)*'[2]Stages'!$H$80+'[2]Stages'!$E$79)))))))</f>
        <v>384.4156769230769</v>
      </c>
      <c r="G978" s="119" t="s">
        <v>19</v>
      </c>
      <c r="H978" s="215" t="s">
        <v>1176</v>
      </c>
      <c r="I978" s="215" t="s">
        <v>1231</v>
      </c>
      <c r="M978" s="217"/>
      <c r="Q978" s="215" t="s">
        <v>207</v>
      </c>
      <c r="R978" s="215" t="s">
        <v>1143</v>
      </c>
      <c r="W978" s="105" t="s">
        <v>477</v>
      </c>
      <c r="AA978" s="221" t="s">
        <v>788</v>
      </c>
      <c r="AB978" s="18">
        <v>22.4</v>
      </c>
      <c r="AC978" s="225">
        <v>20.68</v>
      </c>
      <c r="AD978" s="223"/>
      <c r="AE978" s="225">
        <v>20.68</v>
      </c>
      <c r="AF978" s="225">
        <v>0.05</v>
      </c>
      <c r="AG978" s="225">
        <v>20.68</v>
      </c>
      <c r="AH978" s="146">
        <f t="shared" si="22"/>
        <v>20.880000000000003</v>
      </c>
      <c r="AI978" s="225">
        <v>18.3</v>
      </c>
      <c r="AJ978" s="223"/>
      <c r="AM978" s="119" t="s">
        <v>789</v>
      </c>
      <c r="AN978" s="119" t="s">
        <v>231</v>
      </c>
      <c r="AO978" s="119">
        <v>284</v>
      </c>
      <c r="AQ978" s="119">
        <v>599</v>
      </c>
      <c r="AR978" s="119">
        <v>609</v>
      </c>
      <c r="AS978" s="119">
        <v>2009</v>
      </c>
      <c r="AW978" s="119" t="s">
        <v>790</v>
      </c>
      <c r="BK978" s="211"/>
      <c r="BL978" s="212"/>
      <c r="BM978" s="212"/>
      <c r="BN978" s="212"/>
      <c r="BO978" s="212"/>
    </row>
    <row r="979" spans="1:67" s="119" customFormat="1" ht="12" customHeight="1">
      <c r="A979" s="215" t="s">
        <v>1239</v>
      </c>
      <c r="B979" s="217">
        <v>383.08</v>
      </c>
      <c r="D979" s="224">
        <v>387.55</v>
      </c>
      <c r="E979" s="219" t="s">
        <v>786</v>
      </c>
      <c r="F979" s="67">
        <f>IF(D979&lt;=374.5,(D979-'[2]Stages'!$C$73)*'[2]Stages'!$H$74+'[2]Stages'!$E$73,IF(D979&lt;=385.3,(D979-'[2]Stages'!$C$74)*'[2]Stages'!$H$75+'[2]Stages'!$E$74,IF(D979&lt;=391.8,(D979-'[2]Stages'!$C$75)*'[2]Stages'!$H$76+'[2]Stages'!$E$75,IF(D979&lt;=397.5,(D979-'[2]Stages'!$C$76)*'[2]Stages'!$H$77+'[2]Stages'!$E$76,IF(D979&lt;=407,(D979-'[2]Stages'!$C$77)*'[2]Stages'!$H$78+'[2]Stages'!$E$77,IF(D979&lt;=411.2,(D979-'[2]Stages'!$C$78)*'[2]Stages'!$H$79+'[2]Stages'!$E$78,IF(D979&lt;=416,(D979-'[2]Stages'!$C$79)*'[2]Stages'!$H$80+'[2]Stages'!$E$79)))))))</f>
        <v>384.43115384615385</v>
      </c>
      <c r="G979" s="119" t="s">
        <v>19</v>
      </c>
      <c r="H979" s="215" t="s">
        <v>1176</v>
      </c>
      <c r="I979" s="215" t="s">
        <v>1231</v>
      </c>
      <c r="M979" s="217"/>
      <c r="Q979" s="215" t="s">
        <v>207</v>
      </c>
      <c r="R979" s="215" t="s">
        <v>1143</v>
      </c>
      <c r="W979" s="105" t="s">
        <v>477</v>
      </c>
      <c r="AA979" s="221" t="s">
        <v>788</v>
      </c>
      <c r="AB979" s="18">
        <v>22.4</v>
      </c>
      <c r="AC979" s="225">
        <v>21</v>
      </c>
      <c r="AD979" s="223"/>
      <c r="AE979" s="225">
        <v>21</v>
      </c>
      <c r="AF979" s="225">
        <v>0.43</v>
      </c>
      <c r="AG979" s="225">
        <v>21</v>
      </c>
      <c r="AH979" s="146">
        <f t="shared" si="22"/>
        <v>21.200000000000003</v>
      </c>
      <c r="AI979" s="225">
        <v>17</v>
      </c>
      <c r="AJ979" s="223"/>
      <c r="AM979" s="119" t="s">
        <v>789</v>
      </c>
      <c r="AN979" s="119" t="s">
        <v>231</v>
      </c>
      <c r="AO979" s="119">
        <v>284</v>
      </c>
      <c r="AQ979" s="119">
        <v>599</v>
      </c>
      <c r="AR979" s="119">
        <v>609</v>
      </c>
      <c r="AS979" s="119">
        <v>2009</v>
      </c>
      <c r="AW979" s="119" t="s">
        <v>790</v>
      </c>
      <c r="BK979" s="211"/>
      <c r="BL979" s="212"/>
      <c r="BM979" s="212"/>
      <c r="BN979" s="212"/>
      <c r="BO979" s="212"/>
    </row>
    <row r="980" spans="1:67" s="119" customFormat="1" ht="12" customHeight="1">
      <c r="A980" s="215" t="s">
        <v>1240</v>
      </c>
      <c r="B980" s="217">
        <v>383.13</v>
      </c>
      <c r="D980" s="224">
        <v>387.61</v>
      </c>
      <c r="E980" s="219" t="s">
        <v>786</v>
      </c>
      <c r="F980" s="67">
        <f>IF(D980&lt;=374.5,(D980-'[2]Stages'!$C$73)*'[2]Stages'!$H$74+'[2]Stages'!$E$73,IF(D980&lt;=385.3,(D980-'[2]Stages'!$C$74)*'[2]Stages'!$H$75+'[2]Stages'!$E$74,IF(D980&lt;=391.8,(D980-'[2]Stages'!$C$75)*'[2]Stages'!$H$76+'[2]Stages'!$E$75,IF(D980&lt;=397.5,(D980-'[2]Stages'!$C$76)*'[2]Stages'!$H$77+'[2]Stages'!$E$76,IF(D980&lt;=407,(D980-'[2]Stages'!$C$77)*'[2]Stages'!$H$78+'[2]Stages'!$E$77,IF(D980&lt;=411.2,(D980-'[2]Stages'!$C$78)*'[2]Stages'!$H$79+'[2]Stages'!$E$78,IF(D980&lt;=416,(D980-'[2]Stages'!$C$79)*'[2]Stages'!$H$80+'[2]Stages'!$E$79)))))))</f>
        <v>384.4775846153846</v>
      </c>
      <c r="G980" s="119" t="s">
        <v>19</v>
      </c>
      <c r="H980" s="215" t="s">
        <v>1176</v>
      </c>
      <c r="I980" s="215" t="s">
        <v>1231</v>
      </c>
      <c r="M980" s="217"/>
      <c r="Q980" s="215" t="s">
        <v>207</v>
      </c>
      <c r="R980" s="215" t="s">
        <v>1143</v>
      </c>
      <c r="W980" s="105" t="s">
        <v>477</v>
      </c>
      <c r="AA980" s="221" t="s">
        <v>788</v>
      </c>
      <c r="AB980" s="18">
        <v>22.4</v>
      </c>
      <c r="AC980" s="225">
        <v>20.54</v>
      </c>
      <c r="AD980" s="223"/>
      <c r="AE980" s="225">
        <v>20.54</v>
      </c>
      <c r="AF980" s="225">
        <v>0.27</v>
      </c>
      <c r="AG980" s="225">
        <v>20.54</v>
      </c>
      <c r="AH980" s="146">
        <f t="shared" si="22"/>
        <v>20.740000000000002</v>
      </c>
      <c r="AI980" s="225">
        <v>19</v>
      </c>
      <c r="AJ980" s="223"/>
      <c r="AM980" s="119" t="s">
        <v>789</v>
      </c>
      <c r="AN980" s="119" t="s">
        <v>231</v>
      </c>
      <c r="AO980" s="119">
        <v>284</v>
      </c>
      <c r="AQ980" s="119">
        <v>599</v>
      </c>
      <c r="AR980" s="119">
        <v>609</v>
      </c>
      <c r="AS980" s="119">
        <v>2009</v>
      </c>
      <c r="AW980" s="119" t="s">
        <v>790</v>
      </c>
      <c r="BK980" s="211"/>
      <c r="BL980" s="212"/>
      <c r="BM980" s="212"/>
      <c r="BN980" s="212"/>
      <c r="BO980" s="212"/>
    </row>
    <row r="981" spans="1:67" s="119" customFormat="1" ht="12" customHeight="1">
      <c r="A981" s="215" t="s">
        <v>1241</v>
      </c>
      <c r="B981" s="217">
        <v>383.18</v>
      </c>
      <c r="D981" s="224">
        <v>387.66</v>
      </c>
      <c r="E981" s="219" t="s">
        <v>786</v>
      </c>
      <c r="F981" s="67">
        <f>IF(D981&lt;=374.5,(D981-'[2]Stages'!$C$73)*'[2]Stages'!$H$74+'[2]Stages'!$E$73,IF(D981&lt;=385.3,(D981-'[2]Stages'!$C$74)*'[2]Stages'!$H$75+'[2]Stages'!$E$74,IF(D981&lt;=391.8,(D981-'[2]Stages'!$C$75)*'[2]Stages'!$H$76+'[2]Stages'!$E$75,IF(D981&lt;=397.5,(D981-'[2]Stages'!$C$76)*'[2]Stages'!$H$77+'[2]Stages'!$E$76,IF(D981&lt;=407,(D981-'[2]Stages'!$C$77)*'[2]Stages'!$H$78+'[2]Stages'!$E$77,IF(D981&lt;=411.2,(D981-'[2]Stages'!$C$78)*'[2]Stages'!$H$79+'[2]Stages'!$E$78,IF(D981&lt;=416,(D981-'[2]Stages'!$C$79)*'[2]Stages'!$H$80+'[2]Stages'!$E$79)))))))</f>
        <v>384.51627692307693</v>
      </c>
      <c r="G981" s="119" t="s">
        <v>19</v>
      </c>
      <c r="H981" s="215" t="s">
        <v>1176</v>
      </c>
      <c r="I981" s="215" t="s">
        <v>1231</v>
      </c>
      <c r="M981" s="217"/>
      <c r="Q981" s="215" t="s">
        <v>207</v>
      </c>
      <c r="R981" s="215" t="s">
        <v>1143</v>
      </c>
      <c r="W981" s="105" t="s">
        <v>477</v>
      </c>
      <c r="AA981" s="221" t="s">
        <v>788</v>
      </c>
      <c r="AB981" s="18">
        <v>22.4</v>
      </c>
      <c r="AC981" s="225">
        <v>20.79</v>
      </c>
      <c r="AD981" s="223"/>
      <c r="AE981" s="225">
        <v>20.79</v>
      </c>
      <c r="AF981" s="225">
        <v>0.2</v>
      </c>
      <c r="AG981" s="225">
        <v>20.79</v>
      </c>
      <c r="AH981" s="146">
        <f t="shared" si="22"/>
        <v>20.990000000000002</v>
      </c>
      <c r="AI981" s="225">
        <v>17.9</v>
      </c>
      <c r="AJ981" s="223"/>
      <c r="AM981" s="119" t="s">
        <v>789</v>
      </c>
      <c r="AN981" s="119" t="s">
        <v>231</v>
      </c>
      <c r="AO981" s="119">
        <v>284</v>
      </c>
      <c r="AQ981" s="119">
        <v>599</v>
      </c>
      <c r="AR981" s="119">
        <v>609</v>
      </c>
      <c r="AS981" s="119">
        <v>2009</v>
      </c>
      <c r="AW981" s="119" t="s">
        <v>790</v>
      </c>
      <c r="BK981" s="211"/>
      <c r="BL981" s="212"/>
      <c r="BM981" s="212"/>
      <c r="BN981" s="212"/>
      <c r="BO981" s="212"/>
    </row>
    <row r="982" spans="1:67" s="119" customFormat="1" ht="12" customHeight="1">
      <c r="A982" s="215" t="s">
        <v>1242</v>
      </c>
      <c r="B982" s="217">
        <v>383.31</v>
      </c>
      <c r="D982" s="224">
        <v>387.8</v>
      </c>
      <c r="E982" s="219" t="s">
        <v>786</v>
      </c>
      <c r="F982" s="67">
        <f>IF(D982&lt;=374.5,(D982-'[2]Stages'!$C$73)*'[2]Stages'!$H$74+'[2]Stages'!$E$73,IF(D982&lt;=385.3,(D982-'[2]Stages'!$C$74)*'[2]Stages'!$H$75+'[2]Stages'!$E$74,IF(D982&lt;=391.8,(D982-'[2]Stages'!$C$75)*'[2]Stages'!$H$76+'[2]Stages'!$E$75,IF(D982&lt;=397.5,(D982-'[2]Stages'!$C$76)*'[2]Stages'!$H$77+'[2]Stages'!$E$76,IF(D982&lt;=407,(D982-'[2]Stages'!$C$77)*'[2]Stages'!$H$78+'[2]Stages'!$E$77,IF(D982&lt;=411.2,(D982-'[2]Stages'!$C$78)*'[2]Stages'!$H$79+'[2]Stages'!$E$78,IF(D982&lt;=416,(D982-'[2]Stages'!$C$79)*'[2]Stages'!$H$80+'[2]Stages'!$E$79)))))))</f>
        <v>384.62461538461537</v>
      </c>
      <c r="G982" s="119" t="s">
        <v>19</v>
      </c>
      <c r="H982" s="215" t="s">
        <v>1176</v>
      </c>
      <c r="I982" s="215" t="s">
        <v>1231</v>
      </c>
      <c r="M982" s="217"/>
      <c r="Q982" s="215" t="s">
        <v>207</v>
      </c>
      <c r="R982" s="215" t="s">
        <v>1143</v>
      </c>
      <c r="W982" s="105" t="s">
        <v>477</v>
      </c>
      <c r="AA982" s="221" t="s">
        <v>788</v>
      </c>
      <c r="AB982" s="18">
        <v>22.4</v>
      </c>
      <c r="AC982" s="225">
        <v>21.17</v>
      </c>
      <c r="AD982" s="223"/>
      <c r="AE982" s="225">
        <v>21.17</v>
      </c>
      <c r="AF982" s="225">
        <v>0.09</v>
      </c>
      <c r="AG982" s="225">
        <v>21.17</v>
      </c>
      <c r="AH982" s="146">
        <f t="shared" si="22"/>
        <v>21.370000000000005</v>
      </c>
      <c r="AI982" s="225">
        <v>16.2</v>
      </c>
      <c r="AJ982" s="223"/>
      <c r="AM982" s="119" t="s">
        <v>789</v>
      </c>
      <c r="AN982" s="119" t="s">
        <v>231</v>
      </c>
      <c r="AO982" s="119">
        <v>284</v>
      </c>
      <c r="AQ982" s="119">
        <v>599</v>
      </c>
      <c r="AR982" s="119">
        <v>609</v>
      </c>
      <c r="AS982" s="119">
        <v>2009</v>
      </c>
      <c r="AW982" s="119" t="s">
        <v>790</v>
      </c>
      <c r="BK982" s="211"/>
      <c r="BL982" s="212"/>
      <c r="BM982" s="212"/>
      <c r="BN982" s="212"/>
      <c r="BO982" s="212"/>
    </row>
    <row r="983" spans="1:67" s="119" customFormat="1" ht="12" customHeight="1">
      <c r="A983" s="215" t="s">
        <v>1243</v>
      </c>
      <c r="B983" s="217">
        <v>383.76</v>
      </c>
      <c r="D983" s="224">
        <v>388.29</v>
      </c>
      <c r="E983" s="219" t="s">
        <v>786</v>
      </c>
      <c r="F983" s="67">
        <f>IF(D983&lt;=374.5,(D983-'[2]Stages'!$C$73)*'[2]Stages'!$H$74+'[2]Stages'!$E$73,IF(D983&lt;=385.3,(D983-'[2]Stages'!$C$74)*'[2]Stages'!$H$75+'[2]Stages'!$E$74,IF(D983&lt;=391.8,(D983-'[2]Stages'!$C$75)*'[2]Stages'!$H$76+'[2]Stages'!$E$75,IF(D983&lt;=397.5,(D983-'[2]Stages'!$C$76)*'[2]Stages'!$H$77+'[2]Stages'!$E$76,IF(D983&lt;=407,(D983-'[2]Stages'!$C$77)*'[2]Stages'!$H$78+'[2]Stages'!$E$77,IF(D983&lt;=411.2,(D983-'[2]Stages'!$C$78)*'[2]Stages'!$H$79+'[2]Stages'!$E$78,IF(D983&lt;=416,(D983-'[2]Stages'!$C$79)*'[2]Stages'!$H$80+'[2]Stages'!$E$79)))))))</f>
        <v>385.0038</v>
      </c>
      <c r="G983" s="119" t="s">
        <v>19</v>
      </c>
      <c r="H983" s="215" t="s">
        <v>1176</v>
      </c>
      <c r="I983" s="215" t="s">
        <v>1231</v>
      </c>
      <c r="M983" s="217"/>
      <c r="Q983" s="215" t="s">
        <v>207</v>
      </c>
      <c r="R983" s="215" t="s">
        <v>1143</v>
      </c>
      <c r="W983" s="105" t="s">
        <v>477</v>
      </c>
      <c r="AA983" s="221" t="s">
        <v>788</v>
      </c>
      <c r="AB983" s="18">
        <v>22.4</v>
      </c>
      <c r="AC983" s="225">
        <v>20.65</v>
      </c>
      <c r="AD983" s="223"/>
      <c r="AE983" s="225">
        <v>20.65</v>
      </c>
      <c r="AF983" s="225">
        <v>0.08</v>
      </c>
      <c r="AG983" s="225">
        <v>20.65</v>
      </c>
      <c r="AH983" s="146">
        <f aca="true" t="shared" si="23" ref="AH983:AH1046">AG983+(22.6-AB983)</f>
        <v>20.85</v>
      </c>
      <c r="AI983" s="225">
        <v>18.5</v>
      </c>
      <c r="AJ983" s="223"/>
      <c r="AM983" s="119" t="s">
        <v>789</v>
      </c>
      <c r="AN983" s="119" t="s">
        <v>231</v>
      </c>
      <c r="AO983" s="119">
        <v>284</v>
      </c>
      <c r="AQ983" s="119">
        <v>599</v>
      </c>
      <c r="AR983" s="119">
        <v>609</v>
      </c>
      <c r="AS983" s="119">
        <v>2009</v>
      </c>
      <c r="AW983" s="119" t="s">
        <v>790</v>
      </c>
      <c r="BE983" s="114"/>
      <c r="BF983" s="115"/>
      <c r="BG983" s="115"/>
      <c r="BH983" s="114"/>
      <c r="BI983" s="115"/>
      <c r="BJ983" s="114"/>
      <c r="BK983" s="211"/>
      <c r="BL983" s="212"/>
      <c r="BM983" s="212"/>
      <c r="BN983" s="212"/>
      <c r="BO983" s="212"/>
    </row>
    <row r="984" spans="1:67" s="119" customFormat="1" ht="12" customHeight="1">
      <c r="A984" s="215" t="s">
        <v>1244</v>
      </c>
      <c r="B984" s="217">
        <v>384.33</v>
      </c>
      <c r="D984" s="224">
        <v>388.91</v>
      </c>
      <c r="E984" s="219" t="s">
        <v>786</v>
      </c>
      <c r="F984" s="67">
        <f>IF(D984&lt;=374.5,(D984-'[2]Stages'!$C$73)*'[2]Stages'!$H$74+'[2]Stages'!$E$73,IF(D984&lt;=385.3,(D984-'[2]Stages'!$C$74)*'[2]Stages'!$H$75+'[2]Stages'!$E$74,IF(D984&lt;=391.8,(D984-'[2]Stages'!$C$75)*'[2]Stages'!$H$76+'[2]Stages'!$E$75,IF(D984&lt;=397.5,(D984-'[2]Stages'!$C$76)*'[2]Stages'!$H$77+'[2]Stages'!$E$76,IF(D984&lt;=407,(D984-'[2]Stages'!$C$77)*'[2]Stages'!$H$78+'[2]Stages'!$E$77,IF(D984&lt;=411.2,(D984-'[2]Stages'!$C$78)*'[2]Stages'!$H$79+'[2]Stages'!$E$78,IF(D984&lt;=416,(D984-'[2]Stages'!$C$79)*'[2]Stages'!$H$80+'[2]Stages'!$E$79)))))))</f>
        <v>385.48358461538464</v>
      </c>
      <c r="G984" s="119" t="s">
        <v>19</v>
      </c>
      <c r="H984" s="215" t="s">
        <v>1176</v>
      </c>
      <c r="I984" s="215" t="s">
        <v>1245</v>
      </c>
      <c r="M984" s="217"/>
      <c r="Q984" s="215" t="s">
        <v>207</v>
      </c>
      <c r="R984" s="215" t="s">
        <v>1143</v>
      </c>
      <c r="W984" s="105" t="s">
        <v>477</v>
      </c>
      <c r="AA984" s="221" t="s">
        <v>788</v>
      </c>
      <c r="AB984" s="18">
        <v>22.4</v>
      </c>
      <c r="AC984" s="225">
        <v>21.02</v>
      </c>
      <c r="AD984" s="223"/>
      <c r="AE984" s="225">
        <v>21.02</v>
      </c>
      <c r="AF984" s="225">
        <v>0.35</v>
      </c>
      <c r="AG984" s="225">
        <v>21.02</v>
      </c>
      <c r="AH984" s="146">
        <f t="shared" si="23"/>
        <v>21.220000000000002</v>
      </c>
      <c r="AI984" s="225">
        <v>16.8</v>
      </c>
      <c r="AJ984" s="223"/>
      <c r="AM984" s="119" t="s">
        <v>789</v>
      </c>
      <c r="AN984" s="119" t="s">
        <v>231</v>
      </c>
      <c r="AO984" s="119">
        <v>284</v>
      </c>
      <c r="AQ984" s="119">
        <v>599</v>
      </c>
      <c r="AR984" s="119">
        <v>609</v>
      </c>
      <c r="AS984" s="119">
        <v>2009</v>
      </c>
      <c r="AW984" s="119" t="s">
        <v>790</v>
      </c>
      <c r="BE984" s="114"/>
      <c r="BF984" s="115"/>
      <c r="BG984" s="115"/>
      <c r="BH984" s="114"/>
      <c r="BI984" s="115"/>
      <c r="BJ984" s="114"/>
      <c r="BK984" s="112"/>
      <c r="BL984" s="113"/>
      <c r="BM984" s="113"/>
      <c r="BN984" s="113"/>
      <c r="BO984" s="113"/>
    </row>
    <row r="985" spans="1:67" s="119" customFormat="1" ht="12" customHeight="1">
      <c r="A985" s="215" t="s">
        <v>1246</v>
      </c>
      <c r="B985" s="217">
        <v>384.7</v>
      </c>
      <c r="D985" s="224">
        <v>389.31</v>
      </c>
      <c r="E985" s="219" t="s">
        <v>786</v>
      </c>
      <c r="F985" s="67">
        <f>IF(D985&lt;=374.5,(D985-'[2]Stages'!$C$73)*'[2]Stages'!$H$74+'[2]Stages'!$E$73,IF(D985&lt;=385.3,(D985-'[2]Stages'!$C$74)*'[2]Stages'!$H$75+'[2]Stages'!$E$74,IF(D985&lt;=391.8,(D985-'[2]Stages'!$C$75)*'[2]Stages'!$H$76+'[2]Stages'!$E$75,IF(D985&lt;=397.5,(D985-'[2]Stages'!$C$76)*'[2]Stages'!$H$77+'[2]Stages'!$E$76,IF(D985&lt;=407,(D985-'[2]Stages'!$C$77)*'[2]Stages'!$H$78+'[2]Stages'!$E$77,IF(D985&lt;=411.2,(D985-'[2]Stages'!$C$78)*'[2]Stages'!$H$79+'[2]Stages'!$E$78,IF(D985&lt;=416,(D985-'[2]Stages'!$C$79)*'[2]Stages'!$H$80+'[2]Stages'!$E$79)))))))</f>
        <v>385.7931230769231</v>
      </c>
      <c r="G985" s="119" t="s">
        <v>19</v>
      </c>
      <c r="H985" s="215" t="s">
        <v>1176</v>
      </c>
      <c r="I985" s="215" t="s">
        <v>1245</v>
      </c>
      <c r="M985" s="217"/>
      <c r="Q985" s="215" t="s">
        <v>207</v>
      </c>
      <c r="R985" s="215" t="s">
        <v>1143</v>
      </c>
      <c r="W985" s="105" t="s">
        <v>477</v>
      </c>
      <c r="AA985" s="221" t="s">
        <v>788</v>
      </c>
      <c r="AB985" s="18">
        <v>22.4</v>
      </c>
      <c r="AC985" s="225">
        <v>20.15</v>
      </c>
      <c r="AD985" s="223"/>
      <c r="AE985" s="225">
        <v>20.15</v>
      </c>
      <c r="AF985" s="225">
        <v>0.47</v>
      </c>
      <c r="AG985" s="225">
        <v>20.15</v>
      </c>
      <c r="AH985" s="146">
        <f t="shared" si="23"/>
        <v>20.35</v>
      </c>
      <c r="AI985" s="225">
        <v>20.6</v>
      </c>
      <c r="AJ985" s="223"/>
      <c r="AM985" s="119" t="s">
        <v>789</v>
      </c>
      <c r="AN985" s="119" t="s">
        <v>231</v>
      </c>
      <c r="AO985" s="119">
        <v>284</v>
      </c>
      <c r="AQ985" s="119">
        <v>599</v>
      </c>
      <c r="AR985" s="119">
        <v>609</v>
      </c>
      <c r="AS985" s="119">
        <v>2009</v>
      </c>
      <c r="AW985" s="119" t="s">
        <v>790</v>
      </c>
      <c r="BK985" s="112"/>
      <c r="BL985" s="113"/>
      <c r="BM985" s="113"/>
      <c r="BN985" s="113"/>
      <c r="BO985" s="113"/>
    </row>
    <row r="986" spans="1:67" s="119" customFormat="1" ht="12" customHeight="1">
      <c r="A986" s="215" t="s">
        <v>1247</v>
      </c>
      <c r="B986" s="216">
        <v>385.07</v>
      </c>
      <c r="D986" s="218">
        <v>389.71</v>
      </c>
      <c r="E986" s="219" t="s">
        <v>786</v>
      </c>
      <c r="F986" s="67">
        <f>IF(D986&lt;=374.5,(D986-'[2]Stages'!$C$73)*'[2]Stages'!$H$74+'[2]Stages'!$E$73,IF(D986&lt;=385.3,(D986-'[2]Stages'!$C$74)*'[2]Stages'!$H$75+'[2]Stages'!$E$74,IF(D986&lt;=391.8,(D986-'[2]Stages'!$C$75)*'[2]Stages'!$H$76+'[2]Stages'!$E$75,IF(D986&lt;=397.5,(D986-'[2]Stages'!$C$76)*'[2]Stages'!$H$77+'[2]Stages'!$E$76,IF(D986&lt;=407,(D986-'[2]Stages'!$C$77)*'[2]Stages'!$H$78+'[2]Stages'!$E$77,IF(D986&lt;=411.2,(D986-'[2]Stages'!$C$78)*'[2]Stages'!$H$79+'[2]Stages'!$E$78,IF(D986&lt;=416,(D986-'[2]Stages'!$C$79)*'[2]Stages'!$H$80+'[2]Stages'!$E$79)))))))</f>
        <v>386.1026615384615</v>
      </c>
      <c r="G986" s="119" t="s">
        <v>19</v>
      </c>
      <c r="H986" s="220"/>
      <c r="I986" s="220" t="s">
        <v>1248</v>
      </c>
      <c r="M986" s="216"/>
      <c r="Q986" s="215" t="s">
        <v>238</v>
      </c>
      <c r="R986" s="227" t="s">
        <v>1159</v>
      </c>
      <c r="W986" s="105" t="s">
        <v>477</v>
      </c>
      <c r="AA986" s="221" t="s">
        <v>788</v>
      </c>
      <c r="AB986" s="18">
        <v>22.4</v>
      </c>
      <c r="AC986" s="222">
        <v>19.4</v>
      </c>
      <c r="AD986" s="223"/>
      <c r="AE986" s="222">
        <v>19.4</v>
      </c>
      <c r="AF986" s="222">
        <v>0.2</v>
      </c>
      <c r="AG986" s="222">
        <v>19.4</v>
      </c>
      <c r="AH986" s="146">
        <f t="shared" si="23"/>
        <v>19.6</v>
      </c>
      <c r="AI986" s="222">
        <v>23.9</v>
      </c>
      <c r="AJ986" s="223"/>
      <c r="AM986" s="119" t="s">
        <v>789</v>
      </c>
      <c r="AN986" s="119" t="s">
        <v>231</v>
      </c>
      <c r="AO986" s="119">
        <v>284</v>
      </c>
      <c r="AQ986" s="119">
        <v>599</v>
      </c>
      <c r="AR986" s="119">
        <v>609</v>
      </c>
      <c r="AS986" s="119">
        <v>2009</v>
      </c>
      <c r="AW986" s="119" t="s">
        <v>790</v>
      </c>
      <c r="BK986" s="112"/>
      <c r="BL986" s="113"/>
      <c r="BM986" s="113"/>
      <c r="BN986" s="113"/>
      <c r="BO986" s="113"/>
    </row>
    <row r="987" spans="1:67" s="119" customFormat="1" ht="12" customHeight="1">
      <c r="A987" s="215" t="s">
        <v>1249</v>
      </c>
      <c r="B987" s="216">
        <v>385.34</v>
      </c>
      <c r="D987" s="218">
        <v>390</v>
      </c>
      <c r="E987" s="219" t="s">
        <v>786</v>
      </c>
      <c r="F987" s="67">
        <f>IF(D987&lt;=374.5,(D987-'[2]Stages'!$C$73)*'[2]Stages'!$H$74+'[2]Stages'!$E$73,IF(D987&lt;=385.3,(D987-'[2]Stages'!$C$74)*'[2]Stages'!$H$75+'[2]Stages'!$E$74,IF(D987&lt;=391.8,(D987-'[2]Stages'!$C$75)*'[2]Stages'!$H$76+'[2]Stages'!$E$75,IF(D987&lt;=397.5,(D987-'[2]Stages'!$C$76)*'[2]Stages'!$H$77+'[2]Stages'!$E$76,IF(D987&lt;=407,(D987-'[2]Stages'!$C$77)*'[2]Stages'!$H$78+'[2]Stages'!$E$77,IF(D987&lt;=411.2,(D987-'[2]Stages'!$C$78)*'[2]Stages'!$H$79+'[2]Stages'!$E$78,IF(D987&lt;=416,(D987-'[2]Stages'!$C$79)*'[2]Stages'!$H$80+'[2]Stages'!$E$79)))))))</f>
        <v>386.32707692307696</v>
      </c>
      <c r="G987" s="119" t="s">
        <v>19</v>
      </c>
      <c r="H987" s="220"/>
      <c r="I987" s="220" t="s">
        <v>1248</v>
      </c>
      <c r="M987" s="216"/>
      <c r="Q987" s="215" t="s">
        <v>238</v>
      </c>
      <c r="R987" s="227" t="s">
        <v>1159</v>
      </c>
      <c r="W987" s="105" t="s">
        <v>477</v>
      </c>
      <c r="AA987" s="221" t="s">
        <v>788</v>
      </c>
      <c r="AB987" s="18">
        <v>22.4</v>
      </c>
      <c r="AC987" s="222">
        <v>19.6</v>
      </c>
      <c r="AD987" s="223"/>
      <c r="AE987" s="222">
        <v>19.6</v>
      </c>
      <c r="AF987" s="222">
        <v>0.2</v>
      </c>
      <c r="AG987" s="222">
        <v>19.6</v>
      </c>
      <c r="AH987" s="146">
        <f t="shared" si="23"/>
        <v>19.800000000000004</v>
      </c>
      <c r="AI987" s="222">
        <v>23.1</v>
      </c>
      <c r="AJ987" s="223"/>
      <c r="AM987" s="119" t="s">
        <v>789</v>
      </c>
      <c r="AN987" s="119" t="s">
        <v>231</v>
      </c>
      <c r="AO987" s="119">
        <v>284</v>
      </c>
      <c r="AQ987" s="119">
        <v>599</v>
      </c>
      <c r="AR987" s="119">
        <v>609</v>
      </c>
      <c r="AS987" s="119">
        <v>2009</v>
      </c>
      <c r="AW987" s="119" t="s">
        <v>790</v>
      </c>
      <c r="BK987" s="112"/>
      <c r="BL987" s="113"/>
      <c r="BM987" s="113"/>
      <c r="BN987" s="113"/>
      <c r="BO987" s="113"/>
    </row>
    <row r="988" spans="1:67" s="119" customFormat="1" ht="12" customHeight="1">
      <c r="A988" s="215" t="s">
        <v>1250</v>
      </c>
      <c r="B988" s="217">
        <v>385.42</v>
      </c>
      <c r="D988" s="224">
        <v>390.09</v>
      </c>
      <c r="E988" s="219" t="s">
        <v>786</v>
      </c>
      <c r="F988" s="67">
        <f>IF(D988&lt;=374.5,(D988-'[2]Stages'!$C$73)*'[2]Stages'!$H$74+'[2]Stages'!$E$73,IF(D988&lt;=385.3,(D988-'[2]Stages'!$C$74)*'[2]Stages'!$H$75+'[2]Stages'!$E$74,IF(D988&lt;=391.8,(D988-'[2]Stages'!$C$75)*'[2]Stages'!$H$76+'[2]Stages'!$E$75,IF(D988&lt;=397.5,(D988-'[2]Stages'!$C$76)*'[2]Stages'!$H$77+'[2]Stages'!$E$76,IF(D988&lt;=407,(D988-'[2]Stages'!$C$77)*'[2]Stages'!$H$78+'[2]Stages'!$E$77,IF(D988&lt;=411.2,(D988-'[2]Stages'!$C$78)*'[2]Stages'!$H$79+'[2]Stages'!$E$78,IF(D988&lt;=416,(D988-'[2]Stages'!$C$79)*'[2]Stages'!$H$80+'[2]Stages'!$E$79)))))))</f>
        <v>386.3967230769231</v>
      </c>
      <c r="G988" s="119" t="s">
        <v>19</v>
      </c>
      <c r="H988" s="215" t="s">
        <v>1176</v>
      </c>
      <c r="I988" s="220" t="s">
        <v>1248</v>
      </c>
      <c r="M988" s="217"/>
      <c r="Q988" s="215" t="s">
        <v>207</v>
      </c>
      <c r="R988" s="215" t="s">
        <v>1143</v>
      </c>
      <c r="W988" s="105" t="s">
        <v>477</v>
      </c>
      <c r="AA988" s="221" t="s">
        <v>788</v>
      </c>
      <c r="AB988" s="18">
        <v>22.4</v>
      </c>
      <c r="AC988" s="225">
        <v>21.09</v>
      </c>
      <c r="AD988" s="223"/>
      <c r="AE988" s="225">
        <v>21.09</v>
      </c>
      <c r="AF988" s="225">
        <v>0.22</v>
      </c>
      <c r="AG988" s="225">
        <v>21.09</v>
      </c>
      <c r="AH988" s="146">
        <f t="shared" si="23"/>
        <v>21.290000000000003</v>
      </c>
      <c r="AI988" s="225">
        <v>16.5</v>
      </c>
      <c r="AJ988" s="223"/>
      <c r="AM988" s="119" t="s">
        <v>789</v>
      </c>
      <c r="AN988" s="119" t="s">
        <v>231</v>
      </c>
      <c r="AO988" s="119">
        <v>284</v>
      </c>
      <c r="AQ988" s="119">
        <v>599</v>
      </c>
      <c r="AR988" s="119">
        <v>609</v>
      </c>
      <c r="AS988" s="119">
        <v>2009</v>
      </c>
      <c r="AW988" s="119" t="s">
        <v>790</v>
      </c>
      <c r="BK988" s="112"/>
      <c r="BL988" s="113"/>
      <c r="BM988" s="113"/>
      <c r="BN988" s="113"/>
      <c r="BO988" s="113"/>
    </row>
    <row r="989" spans="1:69" s="119" customFormat="1" ht="12" customHeight="1">
      <c r="A989" s="215" t="s">
        <v>1251</v>
      </c>
      <c r="B989" s="216">
        <v>385.44</v>
      </c>
      <c r="D989" s="218">
        <v>390.11</v>
      </c>
      <c r="E989" s="219" t="s">
        <v>786</v>
      </c>
      <c r="F989" s="67">
        <f>IF(D989&lt;=374.5,(D989-'[2]Stages'!$C$73)*'[2]Stages'!$H$74+'[2]Stages'!$E$73,IF(D989&lt;=385.3,(D989-'[2]Stages'!$C$74)*'[2]Stages'!$H$75+'[2]Stages'!$E$74,IF(D989&lt;=391.8,(D989-'[2]Stages'!$C$75)*'[2]Stages'!$H$76+'[2]Stages'!$E$75,IF(D989&lt;=397.5,(D989-'[2]Stages'!$C$76)*'[2]Stages'!$H$77+'[2]Stages'!$E$76,IF(D989&lt;=407,(D989-'[2]Stages'!$C$77)*'[2]Stages'!$H$78+'[2]Stages'!$E$77,IF(D989&lt;=411.2,(D989-'[2]Stages'!$C$78)*'[2]Stages'!$H$79+'[2]Stages'!$E$78,IF(D989&lt;=416,(D989-'[2]Stages'!$C$79)*'[2]Stages'!$H$80+'[2]Stages'!$E$79)))))))</f>
        <v>386.41220000000004</v>
      </c>
      <c r="G989" s="119" t="s">
        <v>19</v>
      </c>
      <c r="H989" s="220"/>
      <c r="I989" s="220" t="s">
        <v>1248</v>
      </c>
      <c r="M989" s="216"/>
      <c r="Q989" s="215" t="s">
        <v>238</v>
      </c>
      <c r="R989" s="227" t="s">
        <v>1159</v>
      </c>
      <c r="W989" s="105" t="s">
        <v>477</v>
      </c>
      <c r="AA989" s="221" t="s">
        <v>788</v>
      </c>
      <c r="AB989" s="18">
        <v>22.4</v>
      </c>
      <c r="AC989" s="222">
        <v>19.5</v>
      </c>
      <c r="AD989" s="223"/>
      <c r="AE989" s="222">
        <v>19.5</v>
      </c>
      <c r="AF989" s="222">
        <v>0.2</v>
      </c>
      <c r="AG989" s="222">
        <v>19.5</v>
      </c>
      <c r="AH989" s="146">
        <f t="shared" si="23"/>
        <v>19.700000000000003</v>
      </c>
      <c r="AI989" s="222">
        <v>23.5</v>
      </c>
      <c r="AJ989" s="223"/>
      <c r="AM989" s="119" t="s">
        <v>789</v>
      </c>
      <c r="AN989" s="119" t="s">
        <v>231</v>
      </c>
      <c r="AO989" s="119">
        <v>284</v>
      </c>
      <c r="AQ989" s="119">
        <v>599</v>
      </c>
      <c r="AR989" s="119">
        <v>609</v>
      </c>
      <c r="AS989" s="119">
        <v>2009</v>
      </c>
      <c r="AW989" s="119" t="s">
        <v>790</v>
      </c>
      <c r="BK989" s="112"/>
      <c r="BL989" s="113"/>
      <c r="BM989" s="113"/>
      <c r="BN989" s="113"/>
      <c r="BO989" s="113"/>
      <c r="BP989" s="101"/>
      <c r="BQ989" s="101"/>
    </row>
    <row r="990" spans="1:69" s="119" customFormat="1" ht="12" customHeight="1">
      <c r="A990" s="215" t="s">
        <v>1252</v>
      </c>
      <c r="B990" s="216">
        <v>385.77</v>
      </c>
      <c r="D990" s="218">
        <v>390.47</v>
      </c>
      <c r="E990" s="219" t="s">
        <v>786</v>
      </c>
      <c r="F990" s="67">
        <f>IF(D990&lt;=374.5,(D990-'[2]Stages'!$C$73)*'[2]Stages'!$H$74+'[2]Stages'!$E$73,IF(D990&lt;=385.3,(D990-'[2]Stages'!$C$74)*'[2]Stages'!$H$75+'[2]Stages'!$E$74,IF(D990&lt;=391.8,(D990-'[2]Stages'!$C$75)*'[2]Stages'!$H$76+'[2]Stages'!$E$75,IF(D990&lt;=397.5,(D990-'[2]Stages'!$C$76)*'[2]Stages'!$H$77+'[2]Stages'!$E$76,IF(D990&lt;=407,(D990-'[2]Stages'!$C$77)*'[2]Stages'!$H$78+'[2]Stages'!$E$77,IF(D990&lt;=411.2,(D990-'[2]Stages'!$C$78)*'[2]Stages'!$H$79+'[2]Stages'!$E$78,IF(D990&lt;=416,(D990-'[2]Stages'!$C$79)*'[2]Stages'!$H$80+'[2]Stages'!$E$79)))))))</f>
        <v>386.69078461538464</v>
      </c>
      <c r="G990" s="119" t="s">
        <v>19</v>
      </c>
      <c r="H990" s="220"/>
      <c r="I990" s="220" t="s">
        <v>1248</v>
      </c>
      <c r="M990" s="216"/>
      <c r="Q990" s="215" t="s">
        <v>238</v>
      </c>
      <c r="R990" s="227" t="s">
        <v>1159</v>
      </c>
      <c r="W990" s="105" t="s">
        <v>477</v>
      </c>
      <c r="AA990" s="221" t="s">
        <v>788</v>
      </c>
      <c r="AB990" s="18">
        <v>22.4</v>
      </c>
      <c r="AC990" s="222">
        <v>18.9</v>
      </c>
      <c r="AD990" s="223"/>
      <c r="AE990" s="222">
        <v>18.9</v>
      </c>
      <c r="AF990" s="222">
        <v>0.2</v>
      </c>
      <c r="AG990" s="222">
        <v>18.9</v>
      </c>
      <c r="AH990" s="146">
        <f t="shared" si="23"/>
        <v>19.1</v>
      </c>
      <c r="AI990" s="222">
        <v>26.1</v>
      </c>
      <c r="AJ990" s="223"/>
      <c r="AM990" s="119" t="s">
        <v>789</v>
      </c>
      <c r="AN990" s="119" t="s">
        <v>231</v>
      </c>
      <c r="AO990" s="119">
        <v>284</v>
      </c>
      <c r="AQ990" s="119">
        <v>599</v>
      </c>
      <c r="AR990" s="119">
        <v>609</v>
      </c>
      <c r="AS990" s="119">
        <v>2009</v>
      </c>
      <c r="AW990" s="119" t="s">
        <v>790</v>
      </c>
      <c r="BK990" s="112"/>
      <c r="BL990" s="113"/>
      <c r="BM990" s="113"/>
      <c r="BN990" s="113"/>
      <c r="BO990" s="113"/>
      <c r="BP990" s="101"/>
      <c r="BQ990" s="101"/>
    </row>
    <row r="991" spans="1:69" s="119" customFormat="1" ht="12" customHeight="1">
      <c r="A991" s="215" t="s">
        <v>1253</v>
      </c>
      <c r="B991" s="217">
        <v>385.84</v>
      </c>
      <c r="D991" s="224">
        <v>390.54</v>
      </c>
      <c r="E991" s="219" t="s">
        <v>786</v>
      </c>
      <c r="F991" s="67">
        <f>IF(D991&lt;=374.5,(D991-'[2]Stages'!$C$73)*'[2]Stages'!$H$74+'[2]Stages'!$E$73,IF(D991&lt;=385.3,(D991-'[2]Stages'!$C$74)*'[2]Stages'!$H$75+'[2]Stages'!$E$74,IF(D991&lt;=391.8,(D991-'[2]Stages'!$C$75)*'[2]Stages'!$H$76+'[2]Stages'!$E$75,IF(D991&lt;=397.5,(D991-'[2]Stages'!$C$76)*'[2]Stages'!$H$77+'[2]Stages'!$E$76,IF(D991&lt;=407,(D991-'[2]Stages'!$C$77)*'[2]Stages'!$H$78+'[2]Stages'!$E$77,IF(D991&lt;=411.2,(D991-'[2]Stages'!$C$78)*'[2]Stages'!$H$79+'[2]Stages'!$E$78,IF(D991&lt;=416,(D991-'[2]Stages'!$C$79)*'[2]Stages'!$H$80+'[2]Stages'!$E$79)))))))</f>
        <v>386.74495384615386</v>
      </c>
      <c r="G991" s="119" t="s">
        <v>19</v>
      </c>
      <c r="H991" s="215" t="s">
        <v>1176</v>
      </c>
      <c r="I991" s="220" t="s">
        <v>1248</v>
      </c>
      <c r="M991" s="217"/>
      <c r="Q991" s="215" t="s">
        <v>207</v>
      </c>
      <c r="R991" s="215" t="s">
        <v>1143</v>
      </c>
      <c r="W991" s="105" t="s">
        <v>477</v>
      </c>
      <c r="AA991" s="221" t="s">
        <v>788</v>
      </c>
      <c r="AB991" s="18">
        <v>22.4</v>
      </c>
      <c r="AC991" s="225">
        <v>20.94</v>
      </c>
      <c r="AD991" s="223"/>
      <c r="AE991" s="225">
        <v>20.94</v>
      </c>
      <c r="AF991" s="225">
        <v>0.1</v>
      </c>
      <c r="AG991" s="225">
        <v>20.94</v>
      </c>
      <c r="AH991" s="146">
        <f t="shared" si="23"/>
        <v>21.140000000000004</v>
      </c>
      <c r="AI991" s="225">
        <v>17.2</v>
      </c>
      <c r="AJ991" s="223"/>
      <c r="AM991" s="119" t="s">
        <v>789</v>
      </c>
      <c r="AN991" s="119" t="s">
        <v>231</v>
      </c>
      <c r="AO991" s="119">
        <v>284</v>
      </c>
      <c r="AQ991" s="119">
        <v>599</v>
      </c>
      <c r="AR991" s="119">
        <v>609</v>
      </c>
      <c r="AS991" s="119">
        <v>2009</v>
      </c>
      <c r="AW991" s="119" t="s">
        <v>790</v>
      </c>
      <c r="BK991" s="112"/>
      <c r="BL991" s="113"/>
      <c r="BM991" s="113"/>
      <c r="BN991" s="113"/>
      <c r="BO991" s="113"/>
      <c r="BP991" s="101"/>
      <c r="BQ991" s="101"/>
    </row>
    <row r="992" spans="1:69" s="119" customFormat="1" ht="12" customHeight="1">
      <c r="A992" s="215" t="s">
        <v>1254</v>
      </c>
      <c r="B992" s="216">
        <v>386.13</v>
      </c>
      <c r="D992" s="218">
        <v>390.86</v>
      </c>
      <c r="E992" s="219" t="s">
        <v>786</v>
      </c>
      <c r="F992" s="67">
        <f>IF(D992&lt;=374.5,(D992-'[2]Stages'!$C$73)*'[2]Stages'!$H$74+'[2]Stages'!$E$73,IF(D992&lt;=385.3,(D992-'[2]Stages'!$C$74)*'[2]Stages'!$H$75+'[2]Stages'!$E$74,IF(D992&lt;=391.8,(D992-'[2]Stages'!$C$75)*'[2]Stages'!$H$76+'[2]Stages'!$E$75,IF(D992&lt;=397.5,(D992-'[2]Stages'!$C$76)*'[2]Stages'!$H$77+'[2]Stages'!$E$76,IF(D992&lt;=407,(D992-'[2]Stages'!$C$77)*'[2]Stages'!$H$78+'[2]Stages'!$E$77,IF(D992&lt;=411.2,(D992-'[2]Stages'!$C$78)*'[2]Stages'!$H$79+'[2]Stages'!$E$78,IF(D992&lt;=416,(D992-'[2]Stages'!$C$79)*'[2]Stages'!$H$80+'[2]Stages'!$E$79)))))))</f>
        <v>386.99258461538466</v>
      </c>
      <c r="G992" s="119" t="s">
        <v>19</v>
      </c>
      <c r="H992" s="215" t="s">
        <v>1176</v>
      </c>
      <c r="I992" s="220" t="s">
        <v>1248</v>
      </c>
      <c r="M992" s="216"/>
      <c r="Q992" s="215" t="s">
        <v>238</v>
      </c>
      <c r="R992" s="227" t="s">
        <v>1255</v>
      </c>
      <c r="W992" s="105" t="s">
        <v>477</v>
      </c>
      <c r="AA992" s="221" t="s">
        <v>788</v>
      </c>
      <c r="AB992" s="18">
        <v>22.4</v>
      </c>
      <c r="AC992" s="222">
        <v>19.58</v>
      </c>
      <c r="AD992" s="223"/>
      <c r="AE992" s="222">
        <v>19.58</v>
      </c>
      <c r="AF992" s="222">
        <v>0.36</v>
      </c>
      <c r="AG992" s="222">
        <v>19.58</v>
      </c>
      <c r="AH992" s="146">
        <f t="shared" si="23"/>
        <v>19.78</v>
      </c>
      <c r="AI992" s="222">
        <v>23.2</v>
      </c>
      <c r="AJ992" s="223"/>
      <c r="AM992" s="119" t="s">
        <v>789</v>
      </c>
      <c r="AN992" s="119" t="s">
        <v>231</v>
      </c>
      <c r="AO992" s="119">
        <v>284</v>
      </c>
      <c r="AQ992" s="119">
        <v>599</v>
      </c>
      <c r="AR992" s="119">
        <v>609</v>
      </c>
      <c r="AS992" s="119">
        <v>2009</v>
      </c>
      <c r="AW992" s="119" t="s">
        <v>790</v>
      </c>
      <c r="BK992" s="112"/>
      <c r="BL992" s="113"/>
      <c r="BM992" s="113"/>
      <c r="BN992" s="113"/>
      <c r="BO992" s="113"/>
      <c r="BP992" s="101"/>
      <c r="BQ992" s="101"/>
    </row>
    <row r="993" spans="1:69" s="119" customFormat="1" ht="12" customHeight="1">
      <c r="A993" s="215" t="s">
        <v>1256</v>
      </c>
      <c r="B993" s="216">
        <v>386.13</v>
      </c>
      <c r="D993" s="218">
        <v>390.86</v>
      </c>
      <c r="E993" s="219" t="s">
        <v>786</v>
      </c>
      <c r="F993" s="67">
        <f>IF(D993&lt;=374.5,(D993-'[2]Stages'!$C$73)*'[2]Stages'!$H$74+'[2]Stages'!$E$73,IF(D993&lt;=385.3,(D993-'[2]Stages'!$C$74)*'[2]Stages'!$H$75+'[2]Stages'!$E$74,IF(D993&lt;=391.8,(D993-'[2]Stages'!$C$75)*'[2]Stages'!$H$76+'[2]Stages'!$E$75,IF(D993&lt;=397.5,(D993-'[2]Stages'!$C$76)*'[2]Stages'!$H$77+'[2]Stages'!$E$76,IF(D993&lt;=407,(D993-'[2]Stages'!$C$77)*'[2]Stages'!$H$78+'[2]Stages'!$E$77,IF(D993&lt;=411.2,(D993-'[2]Stages'!$C$78)*'[2]Stages'!$H$79+'[2]Stages'!$E$78,IF(D993&lt;=416,(D993-'[2]Stages'!$C$79)*'[2]Stages'!$H$80+'[2]Stages'!$E$79)))))))</f>
        <v>386.99258461538466</v>
      </c>
      <c r="G993" s="119" t="s">
        <v>19</v>
      </c>
      <c r="H993" s="215" t="s">
        <v>1176</v>
      </c>
      <c r="I993" s="220" t="s">
        <v>1248</v>
      </c>
      <c r="M993" s="216"/>
      <c r="Q993" s="215" t="s">
        <v>238</v>
      </c>
      <c r="R993" s="227" t="s">
        <v>1255</v>
      </c>
      <c r="W993" s="105" t="s">
        <v>477</v>
      </c>
      <c r="AA993" s="221" t="s">
        <v>788</v>
      </c>
      <c r="AB993" s="18">
        <v>22.4</v>
      </c>
      <c r="AC993" s="222">
        <v>19.74</v>
      </c>
      <c r="AD993" s="223"/>
      <c r="AE993" s="222">
        <v>19.74</v>
      </c>
      <c r="AF993" s="222">
        <v>0.47</v>
      </c>
      <c r="AG993" s="222">
        <v>19.74</v>
      </c>
      <c r="AH993" s="146">
        <f t="shared" si="23"/>
        <v>19.94</v>
      </c>
      <c r="AI993" s="222">
        <v>22.4</v>
      </c>
      <c r="AJ993" s="223"/>
      <c r="AM993" s="119" t="s">
        <v>789</v>
      </c>
      <c r="AN993" s="119" t="s">
        <v>231</v>
      </c>
      <c r="AO993" s="119">
        <v>284</v>
      </c>
      <c r="AQ993" s="119">
        <v>599</v>
      </c>
      <c r="AR993" s="119">
        <v>609</v>
      </c>
      <c r="AS993" s="119">
        <v>2009</v>
      </c>
      <c r="AW993" s="119" t="s">
        <v>790</v>
      </c>
      <c r="BK993" s="112"/>
      <c r="BL993" s="113"/>
      <c r="BM993" s="113"/>
      <c r="BN993" s="113"/>
      <c r="BO993" s="113"/>
      <c r="BP993" s="101"/>
      <c r="BQ993" s="101"/>
    </row>
    <row r="994" spans="1:69" s="119" customFormat="1" ht="12" customHeight="1">
      <c r="A994" s="215" t="s">
        <v>1257</v>
      </c>
      <c r="B994" s="216">
        <v>386.16</v>
      </c>
      <c r="D994" s="218">
        <v>390.89</v>
      </c>
      <c r="E994" s="219" t="s">
        <v>786</v>
      </c>
      <c r="F994" s="67">
        <f>IF(D994&lt;=374.5,(D994-'[2]Stages'!$C$73)*'[2]Stages'!$H$74+'[2]Stages'!$E$73,IF(D994&lt;=385.3,(D994-'[2]Stages'!$C$74)*'[2]Stages'!$H$75+'[2]Stages'!$E$74,IF(D994&lt;=391.8,(D994-'[2]Stages'!$C$75)*'[2]Stages'!$H$76+'[2]Stages'!$E$75,IF(D994&lt;=397.5,(D994-'[2]Stages'!$C$76)*'[2]Stages'!$H$77+'[2]Stages'!$E$76,IF(D994&lt;=407,(D994-'[2]Stages'!$C$77)*'[2]Stages'!$H$78+'[2]Stages'!$E$77,IF(D994&lt;=411.2,(D994-'[2]Stages'!$C$78)*'[2]Stages'!$H$79+'[2]Stages'!$E$78,IF(D994&lt;=416,(D994-'[2]Stages'!$C$79)*'[2]Stages'!$H$80+'[2]Stages'!$E$79)))))))</f>
        <v>387.0158</v>
      </c>
      <c r="G994" s="119" t="s">
        <v>19</v>
      </c>
      <c r="H994" s="215" t="s">
        <v>1176</v>
      </c>
      <c r="I994" s="220" t="s">
        <v>1248</v>
      </c>
      <c r="M994" s="216"/>
      <c r="Q994" s="215" t="s">
        <v>238</v>
      </c>
      <c r="R994" s="227" t="s">
        <v>1255</v>
      </c>
      <c r="W994" s="105" t="s">
        <v>477</v>
      </c>
      <c r="AA994" s="221" t="s">
        <v>788</v>
      </c>
      <c r="AB994" s="18">
        <v>22.4</v>
      </c>
      <c r="AC994" s="222">
        <v>19.32</v>
      </c>
      <c r="AD994" s="223"/>
      <c r="AE994" s="222">
        <v>19.32</v>
      </c>
      <c r="AF994" s="222">
        <v>0.25</v>
      </c>
      <c r="AG994" s="222">
        <v>19.32</v>
      </c>
      <c r="AH994" s="146">
        <f t="shared" si="23"/>
        <v>19.520000000000003</v>
      </c>
      <c r="AI994" s="222">
        <v>24.3</v>
      </c>
      <c r="AJ994" s="223"/>
      <c r="AM994" s="119" t="s">
        <v>789</v>
      </c>
      <c r="AN994" s="119" t="s">
        <v>231</v>
      </c>
      <c r="AO994" s="119">
        <v>284</v>
      </c>
      <c r="AQ994" s="119">
        <v>599</v>
      </c>
      <c r="AR994" s="119">
        <v>609</v>
      </c>
      <c r="AS994" s="119">
        <v>2009</v>
      </c>
      <c r="AW994" s="119" t="s">
        <v>790</v>
      </c>
      <c r="BK994" s="112"/>
      <c r="BL994" s="113"/>
      <c r="BM994" s="113"/>
      <c r="BN994" s="113"/>
      <c r="BO994" s="113"/>
      <c r="BP994" s="101"/>
      <c r="BQ994" s="101"/>
    </row>
    <row r="995" spans="1:69" s="119" customFormat="1" ht="12" customHeight="1">
      <c r="A995" s="215" t="s">
        <v>1258</v>
      </c>
      <c r="B995" s="216">
        <v>386.32</v>
      </c>
      <c r="D995" s="218">
        <v>391.06</v>
      </c>
      <c r="E995" s="219" t="s">
        <v>786</v>
      </c>
      <c r="F995" s="67">
        <f>IF(D995&lt;=374.5,(D995-'[2]Stages'!$C$73)*'[2]Stages'!$H$74+'[2]Stages'!$E$73,IF(D995&lt;=385.3,(D995-'[2]Stages'!$C$74)*'[2]Stages'!$H$75+'[2]Stages'!$E$74,IF(D995&lt;=391.8,(D995-'[2]Stages'!$C$75)*'[2]Stages'!$H$76+'[2]Stages'!$E$75,IF(D995&lt;=397.5,(D995-'[2]Stages'!$C$76)*'[2]Stages'!$H$77+'[2]Stages'!$E$76,IF(D995&lt;=407,(D995-'[2]Stages'!$C$77)*'[2]Stages'!$H$78+'[2]Stages'!$E$77,IF(D995&lt;=411.2,(D995-'[2]Stages'!$C$78)*'[2]Stages'!$H$79+'[2]Stages'!$E$78,IF(D995&lt;=416,(D995-'[2]Stages'!$C$79)*'[2]Stages'!$H$80+'[2]Stages'!$E$79)))))))</f>
        <v>387.14735384615386</v>
      </c>
      <c r="G995" s="119" t="s">
        <v>19</v>
      </c>
      <c r="H995" s="215" t="s">
        <v>1176</v>
      </c>
      <c r="I995" s="220" t="s">
        <v>1248</v>
      </c>
      <c r="M995" s="216"/>
      <c r="Q995" s="215" t="s">
        <v>238</v>
      </c>
      <c r="R995" s="227" t="s">
        <v>1255</v>
      </c>
      <c r="W995" s="105" t="s">
        <v>477</v>
      </c>
      <c r="AA995" s="221" t="s">
        <v>788</v>
      </c>
      <c r="AB995" s="18">
        <v>22.4</v>
      </c>
      <c r="AC995" s="222">
        <v>20.38</v>
      </c>
      <c r="AD995" s="223"/>
      <c r="AE995" s="222">
        <v>20.38</v>
      </c>
      <c r="AF995" s="222">
        <v>0.16</v>
      </c>
      <c r="AG995" s="222">
        <v>20.38</v>
      </c>
      <c r="AH995" s="146">
        <f t="shared" si="23"/>
        <v>20.580000000000002</v>
      </c>
      <c r="AI995" s="222">
        <v>19.7</v>
      </c>
      <c r="AJ995" s="223"/>
      <c r="AM995" s="119" t="s">
        <v>789</v>
      </c>
      <c r="AN995" s="119" t="s">
        <v>231</v>
      </c>
      <c r="AO995" s="119">
        <v>284</v>
      </c>
      <c r="AQ995" s="119">
        <v>599</v>
      </c>
      <c r="AR995" s="119">
        <v>609</v>
      </c>
      <c r="AS995" s="119">
        <v>2009</v>
      </c>
      <c r="AW995" s="119" t="s">
        <v>790</v>
      </c>
      <c r="BK995" s="112"/>
      <c r="BL995" s="113"/>
      <c r="BM995" s="113"/>
      <c r="BN995" s="113"/>
      <c r="BO995" s="113"/>
      <c r="BP995" s="101"/>
      <c r="BQ995" s="101"/>
    </row>
    <row r="996" spans="1:69" s="119" customFormat="1" ht="12" customHeight="1">
      <c r="A996" s="215" t="s">
        <v>1259</v>
      </c>
      <c r="B996" s="216">
        <v>386.33</v>
      </c>
      <c r="D996" s="218">
        <v>391.07</v>
      </c>
      <c r="E996" s="219" t="s">
        <v>786</v>
      </c>
      <c r="F996" s="67">
        <f>IF(D996&lt;=374.5,(D996-'[2]Stages'!$C$73)*'[2]Stages'!$H$74+'[2]Stages'!$E$73,IF(D996&lt;=385.3,(D996-'[2]Stages'!$C$74)*'[2]Stages'!$H$75+'[2]Stages'!$E$74,IF(D996&lt;=391.8,(D996-'[2]Stages'!$C$75)*'[2]Stages'!$H$76+'[2]Stages'!$E$75,IF(D996&lt;=397.5,(D996-'[2]Stages'!$C$76)*'[2]Stages'!$H$77+'[2]Stages'!$E$76,IF(D996&lt;=407,(D996-'[2]Stages'!$C$77)*'[2]Stages'!$H$78+'[2]Stages'!$E$77,IF(D996&lt;=411.2,(D996-'[2]Stages'!$C$78)*'[2]Stages'!$H$79+'[2]Stages'!$E$78,IF(D996&lt;=416,(D996-'[2]Stages'!$C$79)*'[2]Stages'!$H$80+'[2]Stages'!$E$79)))))))</f>
        <v>387.1550923076923</v>
      </c>
      <c r="G996" s="119" t="s">
        <v>19</v>
      </c>
      <c r="H996" s="215" t="s">
        <v>1176</v>
      </c>
      <c r="I996" s="220" t="s">
        <v>1248</v>
      </c>
      <c r="M996" s="216"/>
      <c r="Q996" s="215" t="s">
        <v>238</v>
      </c>
      <c r="R996" s="227" t="s">
        <v>1255</v>
      </c>
      <c r="W996" s="105" t="s">
        <v>477</v>
      </c>
      <c r="AA996" s="221" t="s">
        <v>788</v>
      </c>
      <c r="AB996" s="18">
        <v>22.4</v>
      </c>
      <c r="AC996" s="222">
        <v>19.66</v>
      </c>
      <c r="AD996" s="223"/>
      <c r="AE996" s="222">
        <v>19.66</v>
      </c>
      <c r="AF996" s="222">
        <v>0.37</v>
      </c>
      <c r="AG996" s="222">
        <v>19.66</v>
      </c>
      <c r="AH996" s="146">
        <f t="shared" si="23"/>
        <v>19.860000000000003</v>
      </c>
      <c r="AI996" s="222">
        <v>22.8</v>
      </c>
      <c r="AJ996" s="223"/>
      <c r="AM996" s="119" t="s">
        <v>789</v>
      </c>
      <c r="AN996" s="119" t="s">
        <v>231</v>
      </c>
      <c r="AO996" s="119">
        <v>284</v>
      </c>
      <c r="AQ996" s="119">
        <v>599</v>
      </c>
      <c r="AR996" s="119">
        <v>609</v>
      </c>
      <c r="AS996" s="119">
        <v>2009</v>
      </c>
      <c r="AW996" s="119" t="s">
        <v>790</v>
      </c>
      <c r="BK996" s="112"/>
      <c r="BL996" s="113"/>
      <c r="BM996" s="113"/>
      <c r="BN996" s="113"/>
      <c r="BO996" s="113"/>
      <c r="BP996" s="101"/>
      <c r="BQ996" s="101"/>
    </row>
    <row r="997" spans="1:69" s="119" customFormat="1" ht="12" customHeight="1">
      <c r="A997" s="215" t="s">
        <v>1260</v>
      </c>
      <c r="B997" s="216">
        <v>386.44</v>
      </c>
      <c r="D997" s="218">
        <v>391.19</v>
      </c>
      <c r="E997" s="219" t="s">
        <v>786</v>
      </c>
      <c r="F997" s="67">
        <f>IF(D997&lt;=374.5,(D997-'[2]Stages'!$C$73)*'[2]Stages'!$H$74+'[2]Stages'!$E$73,IF(D997&lt;=385.3,(D997-'[2]Stages'!$C$74)*'[2]Stages'!$H$75+'[2]Stages'!$E$74,IF(D997&lt;=391.8,(D997-'[2]Stages'!$C$75)*'[2]Stages'!$H$76+'[2]Stages'!$E$75,IF(D997&lt;=397.5,(D997-'[2]Stages'!$C$76)*'[2]Stages'!$H$77+'[2]Stages'!$E$76,IF(D997&lt;=407,(D997-'[2]Stages'!$C$77)*'[2]Stages'!$H$78+'[2]Stages'!$E$77,IF(D997&lt;=411.2,(D997-'[2]Stages'!$C$78)*'[2]Stages'!$H$79+'[2]Stages'!$E$78,IF(D997&lt;=416,(D997-'[2]Stages'!$C$79)*'[2]Stages'!$H$80+'[2]Stages'!$E$79)))))))</f>
        <v>387.24795384615385</v>
      </c>
      <c r="G997" s="119" t="s">
        <v>19</v>
      </c>
      <c r="H997" s="215" t="s">
        <v>1176</v>
      </c>
      <c r="I997" s="220" t="s">
        <v>1248</v>
      </c>
      <c r="M997" s="216"/>
      <c r="Q997" s="215" t="s">
        <v>238</v>
      </c>
      <c r="R997" s="227" t="s">
        <v>1255</v>
      </c>
      <c r="W997" s="105" t="s">
        <v>477</v>
      </c>
      <c r="AA997" s="226">
        <v>2</v>
      </c>
      <c r="AB997" s="18">
        <v>22.4</v>
      </c>
      <c r="AC997" s="222">
        <v>18.53</v>
      </c>
      <c r="AD997" s="223"/>
      <c r="AE997" s="222">
        <v>18.53</v>
      </c>
      <c r="AF997" s="222">
        <v>0.21</v>
      </c>
      <c r="AG997" s="222">
        <v>18.53</v>
      </c>
      <c r="AH997" s="146">
        <f t="shared" si="23"/>
        <v>18.730000000000004</v>
      </c>
      <c r="AI997" s="222">
        <v>27.8</v>
      </c>
      <c r="AJ997" s="223"/>
      <c r="AM997" s="119" t="s">
        <v>789</v>
      </c>
      <c r="AN997" s="119" t="s">
        <v>231</v>
      </c>
      <c r="AO997" s="119">
        <v>284</v>
      </c>
      <c r="AQ997" s="119">
        <v>599</v>
      </c>
      <c r="AR997" s="119">
        <v>609</v>
      </c>
      <c r="AS997" s="119">
        <v>2009</v>
      </c>
      <c r="AW997" s="119" t="s">
        <v>790</v>
      </c>
      <c r="BK997" s="112"/>
      <c r="BL997" s="113"/>
      <c r="BM997" s="113"/>
      <c r="BN997" s="113"/>
      <c r="BO997" s="113"/>
      <c r="BP997" s="101"/>
      <c r="BQ997" s="101"/>
    </row>
    <row r="998" spans="1:69" s="119" customFormat="1" ht="12" customHeight="1">
      <c r="A998" s="215" t="s">
        <v>1261</v>
      </c>
      <c r="B998" s="216">
        <v>386.44</v>
      </c>
      <c r="D998" s="218">
        <v>391.19</v>
      </c>
      <c r="E998" s="219" t="s">
        <v>786</v>
      </c>
      <c r="F998" s="67">
        <f>IF(D998&lt;=374.5,(D998-'[2]Stages'!$C$73)*'[2]Stages'!$H$74+'[2]Stages'!$E$73,IF(D998&lt;=385.3,(D998-'[2]Stages'!$C$74)*'[2]Stages'!$H$75+'[2]Stages'!$E$74,IF(D998&lt;=391.8,(D998-'[2]Stages'!$C$75)*'[2]Stages'!$H$76+'[2]Stages'!$E$75,IF(D998&lt;=397.5,(D998-'[2]Stages'!$C$76)*'[2]Stages'!$H$77+'[2]Stages'!$E$76,IF(D998&lt;=407,(D998-'[2]Stages'!$C$77)*'[2]Stages'!$H$78+'[2]Stages'!$E$77,IF(D998&lt;=411.2,(D998-'[2]Stages'!$C$78)*'[2]Stages'!$H$79+'[2]Stages'!$E$78,IF(D998&lt;=416,(D998-'[2]Stages'!$C$79)*'[2]Stages'!$H$80+'[2]Stages'!$E$79)))))))</f>
        <v>387.24795384615385</v>
      </c>
      <c r="G998" s="119" t="s">
        <v>19</v>
      </c>
      <c r="H998" s="220"/>
      <c r="I998" s="220" t="s">
        <v>1248</v>
      </c>
      <c r="M998" s="216"/>
      <c r="Q998" s="215" t="s">
        <v>238</v>
      </c>
      <c r="R998" s="227" t="s">
        <v>1159</v>
      </c>
      <c r="W998" s="105" t="s">
        <v>477</v>
      </c>
      <c r="AA998" s="221" t="s">
        <v>788</v>
      </c>
      <c r="AB998" s="18">
        <v>22.4</v>
      </c>
      <c r="AC998" s="222">
        <v>19.5</v>
      </c>
      <c r="AD998" s="223"/>
      <c r="AE998" s="222">
        <v>19.5</v>
      </c>
      <c r="AF998" s="222">
        <v>0.2</v>
      </c>
      <c r="AG998" s="222">
        <v>19.5</v>
      </c>
      <c r="AH998" s="146">
        <f t="shared" si="23"/>
        <v>19.700000000000003</v>
      </c>
      <c r="AI998" s="222">
        <v>23.5</v>
      </c>
      <c r="AJ998" s="223"/>
      <c r="AM998" s="119" t="s">
        <v>789</v>
      </c>
      <c r="AN998" s="119" t="s">
        <v>231</v>
      </c>
      <c r="AO998" s="119">
        <v>284</v>
      </c>
      <c r="AQ998" s="119">
        <v>599</v>
      </c>
      <c r="AR998" s="119">
        <v>609</v>
      </c>
      <c r="AS998" s="119">
        <v>2009</v>
      </c>
      <c r="AW998" s="119" t="s">
        <v>790</v>
      </c>
      <c r="BK998" s="112"/>
      <c r="BL998" s="113"/>
      <c r="BM998" s="113"/>
      <c r="BN998" s="113"/>
      <c r="BO998" s="113"/>
      <c r="BP998" s="101"/>
      <c r="BQ998" s="101"/>
    </row>
    <row r="999" spans="1:69" s="119" customFormat="1" ht="12" customHeight="1">
      <c r="A999" s="215" t="s">
        <v>1262</v>
      </c>
      <c r="B999" s="216">
        <v>386.45</v>
      </c>
      <c r="D999" s="218">
        <v>391.2</v>
      </c>
      <c r="E999" s="219" t="s">
        <v>786</v>
      </c>
      <c r="F999" s="67">
        <f>IF(D999&lt;=374.5,(D999-'[2]Stages'!$C$73)*'[2]Stages'!$H$74+'[2]Stages'!$E$73,IF(D999&lt;=385.3,(D999-'[2]Stages'!$C$74)*'[2]Stages'!$H$75+'[2]Stages'!$E$74,IF(D999&lt;=391.8,(D999-'[2]Stages'!$C$75)*'[2]Stages'!$H$76+'[2]Stages'!$E$75,IF(D999&lt;=397.5,(D999-'[2]Stages'!$C$76)*'[2]Stages'!$H$77+'[2]Stages'!$E$76,IF(D999&lt;=407,(D999-'[2]Stages'!$C$77)*'[2]Stages'!$H$78+'[2]Stages'!$E$77,IF(D999&lt;=411.2,(D999-'[2]Stages'!$C$78)*'[2]Stages'!$H$79+'[2]Stages'!$E$78,IF(D999&lt;=416,(D999-'[2]Stages'!$C$79)*'[2]Stages'!$H$80+'[2]Stages'!$E$79)))))))</f>
        <v>387.2556923076923</v>
      </c>
      <c r="G999" s="119" t="s">
        <v>19</v>
      </c>
      <c r="H999" s="215" t="s">
        <v>1176</v>
      </c>
      <c r="I999" s="220" t="s">
        <v>1248</v>
      </c>
      <c r="M999" s="216"/>
      <c r="Q999" s="215" t="s">
        <v>238</v>
      </c>
      <c r="R999" s="227" t="s">
        <v>1255</v>
      </c>
      <c r="W999" s="105" t="s">
        <v>477</v>
      </c>
      <c r="AA999" s="226">
        <v>1</v>
      </c>
      <c r="AB999" s="18">
        <v>22.4</v>
      </c>
      <c r="AC999" s="222">
        <v>19.67</v>
      </c>
      <c r="AD999" s="223"/>
      <c r="AE999" s="222">
        <v>19.67</v>
      </c>
      <c r="AF999" s="222"/>
      <c r="AG999" s="222">
        <v>19.67</v>
      </c>
      <c r="AH999" s="146">
        <f t="shared" si="23"/>
        <v>19.870000000000005</v>
      </c>
      <c r="AI999" s="222">
        <v>22.8</v>
      </c>
      <c r="AJ999" s="223"/>
      <c r="AM999" s="119" t="s">
        <v>789</v>
      </c>
      <c r="AN999" s="119" t="s">
        <v>231</v>
      </c>
      <c r="AO999" s="119">
        <v>284</v>
      </c>
      <c r="AQ999" s="119">
        <v>599</v>
      </c>
      <c r="AR999" s="119">
        <v>609</v>
      </c>
      <c r="AS999" s="119">
        <v>2009</v>
      </c>
      <c r="AW999" s="119" t="s">
        <v>790</v>
      </c>
      <c r="BK999" s="112"/>
      <c r="BL999" s="113"/>
      <c r="BM999" s="113"/>
      <c r="BN999" s="113"/>
      <c r="BO999" s="113"/>
      <c r="BP999" s="101"/>
      <c r="BQ999" s="101"/>
    </row>
    <row r="1000" spans="1:69" s="119" customFormat="1" ht="12" customHeight="1">
      <c r="A1000" s="215" t="s">
        <v>1263</v>
      </c>
      <c r="B1000" s="216">
        <v>386.46</v>
      </c>
      <c r="D1000" s="218">
        <v>391.22</v>
      </c>
      <c r="E1000" s="219" t="s">
        <v>786</v>
      </c>
      <c r="F1000" s="67">
        <f>IF(D1000&lt;=374.5,(D1000-'[2]Stages'!$C$73)*'[2]Stages'!$H$74+'[2]Stages'!$E$73,IF(D1000&lt;=385.3,(D1000-'[2]Stages'!$C$74)*'[2]Stages'!$H$75+'[2]Stages'!$E$74,IF(D1000&lt;=391.8,(D1000-'[2]Stages'!$C$75)*'[2]Stages'!$H$76+'[2]Stages'!$E$75,IF(D1000&lt;=397.5,(D1000-'[2]Stages'!$C$76)*'[2]Stages'!$H$77+'[2]Stages'!$E$76,IF(D1000&lt;=407,(D1000-'[2]Stages'!$C$77)*'[2]Stages'!$H$78+'[2]Stages'!$E$77,IF(D1000&lt;=411.2,(D1000-'[2]Stages'!$C$78)*'[2]Stages'!$H$79+'[2]Stages'!$E$78,IF(D1000&lt;=416,(D1000-'[2]Stages'!$C$79)*'[2]Stages'!$H$80+'[2]Stages'!$E$79)))))))</f>
        <v>387.27116923076926</v>
      </c>
      <c r="G1000" s="119" t="s">
        <v>19</v>
      </c>
      <c r="H1000" s="215" t="s">
        <v>1176</v>
      </c>
      <c r="I1000" s="220" t="s">
        <v>1248</v>
      </c>
      <c r="M1000" s="216"/>
      <c r="Q1000" s="215" t="s">
        <v>238</v>
      </c>
      <c r="R1000" s="227" t="s">
        <v>1255</v>
      </c>
      <c r="W1000" s="105" t="s">
        <v>477</v>
      </c>
      <c r="AA1000" s="226">
        <v>5</v>
      </c>
      <c r="AB1000" s="18">
        <v>22.4</v>
      </c>
      <c r="AC1000" s="222">
        <v>19.76</v>
      </c>
      <c r="AD1000" s="223"/>
      <c r="AE1000" s="222">
        <v>19.76</v>
      </c>
      <c r="AF1000" s="222">
        <v>0.83</v>
      </c>
      <c r="AG1000" s="222">
        <v>19.76</v>
      </c>
      <c r="AH1000" s="146">
        <f t="shared" si="23"/>
        <v>19.960000000000004</v>
      </c>
      <c r="AI1000" s="222">
        <v>22.4</v>
      </c>
      <c r="AJ1000" s="223"/>
      <c r="AM1000" s="119" t="s">
        <v>789</v>
      </c>
      <c r="AN1000" s="119" t="s">
        <v>231</v>
      </c>
      <c r="AO1000" s="119">
        <v>284</v>
      </c>
      <c r="AQ1000" s="119">
        <v>599</v>
      </c>
      <c r="AR1000" s="119">
        <v>609</v>
      </c>
      <c r="AS1000" s="119">
        <v>2009</v>
      </c>
      <c r="AW1000" s="119" t="s">
        <v>790</v>
      </c>
      <c r="BK1000" s="112"/>
      <c r="BL1000" s="113"/>
      <c r="BM1000" s="113"/>
      <c r="BN1000" s="113"/>
      <c r="BO1000" s="113"/>
      <c r="BP1000" s="101"/>
      <c r="BQ1000" s="101"/>
    </row>
    <row r="1001" spans="1:69" s="119" customFormat="1" ht="12" customHeight="1">
      <c r="A1001" s="215" t="s">
        <v>1264</v>
      </c>
      <c r="B1001" s="216">
        <v>386.49</v>
      </c>
      <c r="D1001" s="218">
        <v>391.25</v>
      </c>
      <c r="E1001" s="219" t="s">
        <v>786</v>
      </c>
      <c r="F1001" s="67">
        <f>IF(D1001&lt;=374.5,(D1001-'[2]Stages'!$C$73)*'[2]Stages'!$H$74+'[2]Stages'!$E$73,IF(D1001&lt;=385.3,(D1001-'[2]Stages'!$C$74)*'[2]Stages'!$H$75+'[2]Stages'!$E$74,IF(D1001&lt;=391.8,(D1001-'[2]Stages'!$C$75)*'[2]Stages'!$H$76+'[2]Stages'!$E$75,IF(D1001&lt;=397.5,(D1001-'[2]Stages'!$C$76)*'[2]Stages'!$H$77+'[2]Stages'!$E$76,IF(D1001&lt;=407,(D1001-'[2]Stages'!$C$77)*'[2]Stages'!$H$78+'[2]Stages'!$E$77,IF(D1001&lt;=411.2,(D1001-'[2]Stages'!$C$78)*'[2]Stages'!$H$79+'[2]Stages'!$E$78,IF(D1001&lt;=416,(D1001-'[2]Stages'!$C$79)*'[2]Stages'!$H$80+'[2]Stages'!$E$79)))))))</f>
        <v>387.2943846153846</v>
      </c>
      <c r="G1001" s="119" t="s">
        <v>19</v>
      </c>
      <c r="H1001" s="215" t="s">
        <v>1176</v>
      </c>
      <c r="I1001" s="220" t="s">
        <v>1248</v>
      </c>
      <c r="M1001" s="216"/>
      <c r="Q1001" s="215" t="s">
        <v>238</v>
      </c>
      <c r="R1001" s="227" t="s">
        <v>1255</v>
      </c>
      <c r="W1001" s="105" t="s">
        <v>477</v>
      </c>
      <c r="AA1001" s="226">
        <v>4</v>
      </c>
      <c r="AB1001" s="18">
        <v>22.4</v>
      </c>
      <c r="AC1001" s="222">
        <v>19.99</v>
      </c>
      <c r="AD1001" s="223"/>
      <c r="AE1001" s="222">
        <v>19.99</v>
      </c>
      <c r="AF1001" s="222">
        <v>0.46</v>
      </c>
      <c r="AG1001" s="222">
        <v>19.99</v>
      </c>
      <c r="AH1001" s="146">
        <f t="shared" si="23"/>
        <v>20.19</v>
      </c>
      <c r="AI1001" s="222">
        <v>21.4</v>
      </c>
      <c r="AJ1001" s="223"/>
      <c r="AM1001" s="119" t="s">
        <v>789</v>
      </c>
      <c r="AN1001" s="119" t="s">
        <v>231</v>
      </c>
      <c r="AO1001" s="119">
        <v>284</v>
      </c>
      <c r="AQ1001" s="119">
        <v>599</v>
      </c>
      <c r="AR1001" s="119">
        <v>609</v>
      </c>
      <c r="AS1001" s="119">
        <v>2009</v>
      </c>
      <c r="AW1001" s="119" t="s">
        <v>790</v>
      </c>
      <c r="BK1001" s="112"/>
      <c r="BL1001" s="113"/>
      <c r="BM1001" s="113"/>
      <c r="BN1001" s="113"/>
      <c r="BO1001" s="113"/>
      <c r="BP1001" s="101"/>
      <c r="BQ1001" s="101"/>
    </row>
    <row r="1002" spans="1:69" s="119" customFormat="1" ht="12" customHeight="1">
      <c r="A1002" s="226" t="s">
        <v>1265</v>
      </c>
      <c r="B1002" s="216">
        <v>386.89</v>
      </c>
      <c r="D1002" s="218">
        <v>391.68</v>
      </c>
      <c r="E1002" s="219" t="s">
        <v>786</v>
      </c>
      <c r="F1002" s="67">
        <f>IF(D1002&lt;=374.5,(D1002-'[2]Stages'!$C$73)*'[2]Stages'!$H$74+'[2]Stages'!$E$73,IF(D1002&lt;=385.3,(D1002-'[2]Stages'!$C$74)*'[2]Stages'!$H$75+'[2]Stages'!$E$74,IF(D1002&lt;=391.8,(D1002-'[2]Stages'!$C$75)*'[2]Stages'!$H$76+'[2]Stages'!$E$75,IF(D1002&lt;=397.5,(D1002-'[2]Stages'!$C$76)*'[2]Stages'!$H$77+'[2]Stages'!$E$76,IF(D1002&lt;=407,(D1002-'[2]Stages'!$C$77)*'[2]Stages'!$H$78+'[2]Stages'!$E$77,IF(D1002&lt;=411.2,(D1002-'[2]Stages'!$C$78)*'[2]Stages'!$H$79+'[2]Stages'!$E$78,IF(D1002&lt;=416,(D1002-'[2]Stages'!$C$79)*'[2]Stages'!$H$80+'[2]Stages'!$E$79)))))))</f>
        <v>387.6271384615385</v>
      </c>
      <c r="G1002" s="119" t="s">
        <v>19</v>
      </c>
      <c r="H1002" s="231"/>
      <c r="I1002" s="231" t="s">
        <v>1248</v>
      </c>
      <c r="M1002" s="216"/>
      <c r="Q1002" s="226" t="s">
        <v>238</v>
      </c>
      <c r="R1002" s="232" t="s">
        <v>1159</v>
      </c>
      <c r="W1002" s="105" t="s">
        <v>477</v>
      </c>
      <c r="AA1002" s="221" t="s">
        <v>788</v>
      </c>
      <c r="AB1002" s="18">
        <v>22.4</v>
      </c>
      <c r="AC1002" s="222">
        <v>19.6</v>
      </c>
      <c r="AD1002" s="223"/>
      <c r="AE1002" s="222">
        <v>19.6</v>
      </c>
      <c r="AF1002" s="222">
        <v>0.2</v>
      </c>
      <c r="AG1002" s="222">
        <v>19.6</v>
      </c>
      <c r="AH1002" s="146">
        <f t="shared" si="23"/>
        <v>19.800000000000004</v>
      </c>
      <c r="AI1002" s="222">
        <v>23.1</v>
      </c>
      <c r="AJ1002" s="223"/>
      <c r="AM1002" s="119" t="s">
        <v>789</v>
      </c>
      <c r="AN1002" s="119" t="s">
        <v>231</v>
      </c>
      <c r="AO1002" s="119">
        <v>284</v>
      </c>
      <c r="AQ1002" s="119">
        <v>599</v>
      </c>
      <c r="AR1002" s="119">
        <v>609</v>
      </c>
      <c r="AS1002" s="119">
        <v>2009</v>
      </c>
      <c r="AW1002" s="119" t="s">
        <v>790</v>
      </c>
      <c r="BK1002" s="112"/>
      <c r="BL1002" s="113"/>
      <c r="BM1002" s="113"/>
      <c r="BN1002" s="113"/>
      <c r="BO1002" s="113"/>
      <c r="BP1002" s="101"/>
      <c r="BQ1002" s="101"/>
    </row>
    <row r="1003" spans="1:69" s="119" customFormat="1" ht="12" customHeight="1">
      <c r="A1003" s="215" t="s">
        <v>1266</v>
      </c>
      <c r="B1003" s="217">
        <v>386.91</v>
      </c>
      <c r="D1003" s="224">
        <v>391.7</v>
      </c>
      <c r="E1003" s="219" t="s">
        <v>786</v>
      </c>
      <c r="F1003" s="67">
        <f>IF(D1003&lt;=374.5,(D1003-'[2]Stages'!$C$73)*'[2]Stages'!$H$74+'[2]Stages'!$E$73,IF(D1003&lt;=385.3,(D1003-'[2]Stages'!$C$74)*'[2]Stages'!$H$75+'[2]Stages'!$E$74,IF(D1003&lt;=391.8,(D1003-'[2]Stages'!$C$75)*'[2]Stages'!$H$76+'[2]Stages'!$E$75,IF(D1003&lt;=397.5,(D1003-'[2]Stages'!$C$76)*'[2]Stages'!$H$77+'[2]Stages'!$E$76,IF(D1003&lt;=407,(D1003-'[2]Stages'!$C$77)*'[2]Stages'!$H$78+'[2]Stages'!$E$77,IF(D1003&lt;=411.2,(D1003-'[2]Stages'!$C$78)*'[2]Stages'!$H$79+'[2]Stages'!$E$78,IF(D1003&lt;=416,(D1003-'[2]Stages'!$C$79)*'[2]Stages'!$H$80+'[2]Stages'!$E$79)))))))</f>
        <v>387.6426153846154</v>
      </c>
      <c r="G1003" s="119" t="s">
        <v>19</v>
      </c>
      <c r="H1003" s="215" t="s">
        <v>1176</v>
      </c>
      <c r="I1003" s="220" t="s">
        <v>1248</v>
      </c>
      <c r="M1003" s="217"/>
      <c r="Q1003" s="215" t="s">
        <v>207</v>
      </c>
      <c r="R1003" s="215" t="s">
        <v>1143</v>
      </c>
      <c r="W1003" s="105" t="s">
        <v>477</v>
      </c>
      <c r="AA1003" s="221" t="s">
        <v>788</v>
      </c>
      <c r="AB1003" s="18">
        <v>22.4</v>
      </c>
      <c r="AC1003" s="225">
        <v>20.67</v>
      </c>
      <c r="AD1003" s="223"/>
      <c r="AE1003" s="225">
        <v>20.67</v>
      </c>
      <c r="AF1003" s="225">
        <v>0.12</v>
      </c>
      <c r="AG1003" s="225">
        <v>20.67</v>
      </c>
      <c r="AH1003" s="146">
        <f t="shared" si="23"/>
        <v>20.870000000000005</v>
      </c>
      <c r="AI1003" s="225">
        <v>18.4</v>
      </c>
      <c r="AJ1003" s="223"/>
      <c r="AM1003" s="119" t="s">
        <v>789</v>
      </c>
      <c r="AN1003" s="119" t="s">
        <v>231</v>
      </c>
      <c r="AO1003" s="119">
        <v>284</v>
      </c>
      <c r="AQ1003" s="119">
        <v>599</v>
      </c>
      <c r="AR1003" s="119">
        <v>609</v>
      </c>
      <c r="AS1003" s="119">
        <v>2009</v>
      </c>
      <c r="AW1003" s="119" t="s">
        <v>790</v>
      </c>
      <c r="BK1003" s="112"/>
      <c r="BL1003" s="113"/>
      <c r="BM1003" s="113"/>
      <c r="BN1003" s="113"/>
      <c r="BO1003" s="113"/>
      <c r="BP1003" s="101"/>
      <c r="BQ1003" s="101"/>
    </row>
    <row r="1004" spans="1:69" s="119" customFormat="1" ht="12" customHeight="1">
      <c r="A1004" s="215" t="s">
        <v>1267</v>
      </c>
      <c r="B1004" s="217">
        <v>387.37</v>
      </c>
      <c r="D1004" s="224">
        <v>392.22</v>
      </c>
      <c r="E1004" s="219" t="s">
        <v>786</v>
      </c>
      <c r="F1004" s="67">
        <f>IF(D1004&lt;=374.5,(D1004-'[2]Stages'!$C$73)*'[2]Stages'!$H$74+'[2]Stages'!$E$73,IF(D1004&lt;=385.3,(D1004-'[2]Stages'!$C$74)*'[2]Stages'!$H$75+'[2]Stages'!$E$74,IF(D1004&lt;=391.8,(D1004-'[2]Stages'!$C$75)*'[2]Stages'!$H$76+'[2]Stages'!$E$75,IF(D1004&lt;=397.5,(D1004-'[2]Stages'!$C$76)*'[2]Stages'!$H$77+'[2]Stages'!$E$76,IF(D1004&lt;=407,(D1004-'[2]Stages'!$C$77)*'[2]Stages'!$H$78+'[2]Stages'!$E$77,IF(D1004&lt;=411.2,(D1004-'[2]Stages'!$C$78)*'[2]Stages'!$H$79+'[2]Stages'!$E$78,IF(D1004&lt;=416,(D1004-'[2]Stages'!$C$79)*'[2]Stages'!$H$80+'[2]Stages'!$E$79)))))))</f>
        <v>388.12747368421054</v>
      </c>
      <c r="G1004" s="119" t="s">
        <v>19</v>
      </c>
      <c r="H1004" s="215" t="s">
        <v>1268</v>
      </c>
      <c r="I1004" s="220" t="s">
        <v>1269</v>
      </c>
      <c r="M1004" s="217"/>
      <c r="Q1004" s="215" t="s">
        <v>207</v>
      </c>
      <c r="R1004" s="215" t="s">
        <v>1143</v>
      </c>
      <c r="W1004" s="105" t="s">
        <v>477</v>
      </c>
      <c r="AA1004" s="221" t="s">
        <v>788</v>
      </c>
      <c r="AB1004" s="18">
        <v>22.4</v>
      </c>
      <c r="AC1004" s="225">
        <v>20.32</v>
      </c>
      <c r="AD1004" s="223"/>
      <c r="AE1004" s="225">
        <v>20.32</v>
      </c>
      <c r="AF1004" s="225">
        <v>0.22</v>
      </c>
      <c r="AG1004" s="225">
        <v>20.32</v>
      </c>
      <c r="AH1004" s="146">
        <f t="shared" si="23"/>
        <v>20.520000000000003</v>
      </c>
      <c r="AI1004" s="225">
        <v>19.9</v>
      </c>
      <c r="AJ1004" s="223"/>
      <c r="AM1004" s="119" t="s">
        <v>789</v>
      </c>
      <c r="AN1004" s="119" t="s">
        <v>231</v>
      </c>
      <c r="AO1004" s="119">
        <v>284</v>
      </c>
      <c r="AQ1004" s="119">
        <v>599</v>
      </c>
      <c r="AR1004" s="119">
        <v>609</v>
      </c>
      <c r="AS1004" s="119">
        <v>2009</v>
      </c>
      <c r="AW1004" s="119" t="s">
        <v>790</v>
      </c>
      <c r="BK1004" s="112"/>
      <c r="BL1004" s="113"/>
      <c r="BM1004" s="113"/>
      <c r="BN1004" s="113"/>
      <c r="BO1004" s="113"/>
      <c r="BP1004" s="101"/>
      <c r="BQ1004" s="101"/>
    </row>
    <row r="1005" spans="1:69" s="119" customFormat="1" ht="12" customHeight="1">
      <c r="A1005" s="215" t="s">
        <v>1270</v>
      </c>
      <c r="B1005" s="217">
        <v>387.63</v>
      </c>
      <c r="D1005" s="224">
        <v>392.52</v>
      </c>
      <c r="E1005" s="219" t="s">
        <v>786</v>
      </c>
      <c r="F1005" s="67">
        <f>IF(D1005&lt;=374.5,(D1005-'[2]Stages'!$C$73)*'[2]Stages'!$H$74+'[2]Stages'!$E$73,IF(D1005&lt;=385.3,(D1005-'[2]Stages'!$C$74)*'[2]Stages'!$H$75+'[2]Stages'!$E$74,IF(D1005&lt;=391.8,(D1005-'[2]Stages'!$C$75)*'[2]Stages'!$H$76+'[2]Stages'!$E$75,IF(D1005&lt;=397.5,(D1005-'[2]Stages'!$C$76)*'[2]Stages'!$H$77+'[2]Stages'!$E$76,IF(D1005&lt;=407,(D1005-'[2]Stages'!$C$77)*'[2]Stages'!$H$78+'[2]Stages'!$E$77,IF(D1005&lt;=411.2,(D1005-'[2]Stages'!$C$78)*'[2]Stages'!$H$79+'[2]Stages'!$E$78,IF(D1005&lt;=416,(D1005-'[2]Stages'!$C$79)*'[2]Stages'!$H$80+'[2]Stages'!$E$79)))))))</f>
        <v>388.41852631578945</v>
      </c>
      <c r="G1005" s="119" t="s">
        <v>19</v>
      </c>
      <c r="H1005" s="215" t="s">
        <v>1268</v>
      </c>
      <c r="I1005" s="220" t="s">
        <v>1269</v>
      </c>
      <c r="M1005" s="217"/>
      <c r="Q1005" s="215" t="s">
        <v>207</v>
      </c>
      <c r="R1005" s="215" t="s">
        <v>1143</v>
      </c>
      <c r="W1005" s="105" t="s">
        <v>477</v>
      </c>
      <c r="AA1005" s="221" t="s">
        <v>788</v>
      </c>
      <c r="AB1005" s="18">
        <v>22.4</v>
      </c>
      <c r="AC1005" s="225">
        <v>20.68</v>
      </c>
      <c r="AD1005" s="223"/>
      <c r="AE1005" s="225">
        <v>20.68</v>
      </c>
      <c r="AF1005" s="225">
        <v>0.49</v>
      </c>
      <c r="AG1005" s="225">
        <v>20.68</v>
      </c>
      <c r="AH1005" s="146">
        <f t="shared" si="23"/>
        <v>20.880000000000003</v>
      </c>
      <c r="AI1005" s="225">
        <v>18.3</v>
      </c>
      <c r="AJ1005" s="223"/>
      <c r="AM1005" s="119" t="s">
        <v>789</v>
      </c>
      <c r="AN1005" s="119" t="s">
        <v>231</v>
      </c>
      <c r="AO1005" s="119">
        <v>284</v>
      </c>
      <c r="AQ1005" s="119">
        <v>599</v>
      </c>
      <c r="AR1005" s="119">
        <v>609</v>
      </c>
      <c r="AS1005" s="119">
        <v>2009</v>
      </c>
      <c r="AW1005" s="119" t="s">
        <v>790</v>
      </c>
      <c r="BK1005" s="112"/>
      <c r="BL1005" s="113"/>
      <c r="BM1005" s="113"/>
      <c r="BN1005" s="113"/>
      <c r="BO1005" s="113"/>
      <c r="BP1005" s="101"/>
      <c r="BQ1005" s="101"/>
    </row>
    <row r="1006" spans="1:69" s="119" customFormat="1" ht="12" customHeight="1">
      <c r="A1006" s="215" t="s">
        <v>1271</v>
      </c>
      <c r="B1006" s="216">
        <v>387.69</v>
      </c>
      <c r="D1006" s="218">
        <v>392.59</v>
      </c>
      <c r="E1006" s="219" t="s">
        <v>786</v>
      </c>
      <c r="F1006" s="67">
        <f>IF(D1006&lt;=374.5,(D1006-'[2]Stages'!$C$73)*'[2]Stages'!$H$74+'[2]Stages'!$E$73,IF(D1006&lt;=385.3,(D1006-'[2]Stages'!$C$74)*'[2]Stages'!$H$75+'[2]Stages'!$E$74,IF(D1006&lt;=391.8,(D1006-'[2]Stages'!$C$75)*'[2]Stages'!$H$76+'[2]Stages'!$E$75,IF(D1006&lt;=397.5,(D1006-'[2]Stages'!$C$76)*'[2]Stages'!$H$77+'[2]Stages'!$E$76,IF(D1006&lt;=407,(D1006-'[2]Stages'!$C$77)*'[2]Stages'!$H$78+'[2]Stages'!$E$77,IF(D1006&lt;=411.2,(D1006-'[2]Stages'!$C$78)*'[2]Stages'!$H$79+'[2]Stages'!$E$78,IF(D1006&lt;=416,(D1006-'[2]Stages'!$C$79)*'[2]Stages'!$H$80+'[2]Stages'!$E$79)))))))</f>
        <v>388.4864385964912</v>
      </c>
      <c r="G1006" s="119" t="s">
        <v>19</v>
      </c>
      <c r="H1006" s="215" t="s">
        <v>1268</v>
      </c>
      <c r="I1006" s="220" t="s">
        <v>1269</v>
      </c>
      <c r="M1006" s="216"/>
      <c r="Q1006" s="215" t="s">
        <v>238</v>
      </c>
      <c r="R1006" s="227" t="s">
        <v>1255</v>
      </c>
      <c r="W1006" s="105" t="s">
        <v>477</v>
      </c>
      <c r="AA1006" s="221" t="s">
        <v>788</v>
      </c>
      <c r="AB1006" s="18">
        <v>22.4</v>
      </c>
      <c r="AC1006" s="222">
        <v>19.86</v>
      </c>
      <c r="AD1006" s="223"/>
      <c r="AE1006" s="222">
        <v>19.86</v>
      </c>
      <c r="AF1006" s="222">
        <v>0.17</v>
      </c>
      <c r="AG1006" s="222">
        <v>19.86</v>
      </c>
      <c r="AH1006" s="146">
        <f t="shared" si="23"/>
        <v>20.060000000000002</v>
      </c>
      <c r="AI1006" s="222">
        <v>21.9</v>
      </c>
      <c r="AJ1006" s="223"/>
      <c r="AM1006" s="119" t="s">
        <v>789</v>
      </c>
      <c r="AN1006" s="119" t="s">
        <v>231</v>
      </c>
      <c r="AO1006" s="119">
        <v>284</v>
      </c>
      <c r="AQ1006" s="119">
        <v>599</v>
      </c>
      <c r="AR1006" s="119">
        <v>609</v>
      </c>
      <c r="AS1006" s="119">
        <v>2009</v>
      </c>
      <c r="AW1006" s="119" t="s">
        <v>790</v>
      </c>
      <c r="BK1006" s="112"/>
      <c r="BL1006" s="113"/>
      <c r="BM1006" s="113"/>
      <c r="BN1006" s="113"/>
      <c r="BO1006" s="113"/>
      <c r="BP1006" s="101"/>
      <c r="BQ1006" s="101"/>
    </row>
    <row r="1007" spans="1:73" s="119" customFormat="1" ht="12" customHeight="1">
      <c r="A1007" s="177"/>
      <c r="B1007" s="177"/>
      <c r="C1007" s="177"/>
      <c r="D1007" s="183">
        <v>393.1</v>
      </c>
      <c r="E1007" s="184" t="s">
        <v>276</v>
      </c>
      <c r="F1007" s="67">
        <f>IF(D1007&lt;=374.5,(D1007-'[2]Stages'!$C$73)*'[2]Stages'!$H$74+'[2]Stages'!$E$73,IF(D1007&lt;=385.3,(D1007-'[2]Stages'!$C$74)*'[2]Stages'!$H$75+'[2]Stages'!$E$74,IF(D1007&lt;=391.8,(D1007-'[2]Stages'!$C$75)*'[2]Stages'!$H$76+'[2]Stages'!$E$75,IF(D1007&lt;=397.5,(D1007-'[2]Stages'!$C$76)*'[2]Stages'!$H$77+'[2]Stages'!$E$76,IF(D1007&lt;=407,(D1007-'[2]Stages'!$C$77)*'[2]Stages'!$H$78+'[2]Stages'!$E$77,IF(D1007&lt;=411.2,(D1007-'[2]Stages'!$C$78)*'[2]Stages'!$H$79+'[2]Stages'!$E$78,IF(D1007&lt;=416,(D1007-'[2]Stages'!$C$79)*'[2]Stages'!$H$80+'[2]Stages'!$E$79)))))))</f>
        <v>388.98122807017546</v>
      </c>
      <c r="G1007" s="177" t="s">
        <v>19</v>
      </c>
      <c r="H1007" s="177" t="s">
        <v>1268</v>
      </c>
      <c r="I1007" s="177" t="s">
        <v>1269</v>
      </c>
      <c r="J1007" s="233"/>
      <c r="K1007" s="177" t="s">
        <v>1272</v>
      </c>
      <c r="L1007" s="177"/>
      <c r="M1007" s="177">
        <v>247</v>
      </c>
      <c r="N1007" s="234"/>
      <c r="O1007" s="234"/>
      <c r="P1007" s="234"/>
      <c r="Q1007" s="177" t="s">
        <v>701</v>
      </c>
      <c r="R1007" s="177" t="s">
        <v>1273</v>
      </c>
      <c r="S1007" s="177"/>
      <c r="T1007" s="177"/>
      <c r="U1007" s="177" t="s">
        <v>1274</v>
      </c>
      <c r="V1007" s="177"/>
      <c r="W1007" s="105" t="s">
        <v>477</v>
      </c>
      <c r="X1007" s="177"/>
      <c r="Y1007" s="177"/>
      <c r="Z1007" s="177"/>
      <c r="AA1007" s="177"/>
      <c r="AB1007" s="18">
        <v>22.6</v>
      </c>
      <c r="AC1007" s="185">
        <v>18.3</v>
      </c>
      <c r="AD1007" s="185">
        <v>18.3</v>
      </c>
      <c r="AE1007" s="185">
        <v>18.3</v>
      </c>
      <c r="AF1007" s="185"/>
      <c r="AG1007" s="185">
        <v>18.3</v>
      </c>
      <c r="AH1007" s="146">
        <f t="shared" si="23"/>
        <v>18.3</v>
      </c>
      <c r="AI1007" s="185"/>
      <c r="AJ1007" s="185"/>
      <c r="AK1007" s="185"/>
      <c r="AL1007" s="185"/>
      <c r="AM1007" s="186" t="s">
        <v>1275</v>
      </c>
      <c r="AN1007" s="177" t="s">
        <v>243</v>
      </c>
      <c r="AO1007" s="177">
        <v>276</v>
      </c>
      <c r="AP1007" s="177"/>
      <c r="AQ1007" s="177">
        <v>170</v>
      </c>
      <c r="AR1007" s="177">
        <v>181</v>
      </c>
      <c r="AS1007" s="177">
        <v>2009</v>
      </c>
      <c r="AT1007" s="177"/>
      <c r="AU1007" s="177"/>
      <c r="AV1007" s="177"/>
      <c r="AW1007" s="177" t="s">
        <v>1276</v>
      </c>
      <c r="AX1007" s="177"/>
      <c r="AY1007" s="177"/>
      <c r="AZ1007" s="177"/>
      <c r="BA1007" s="177"/>
      <c r="BB1007" s="177"/>
      <c r="BC1007" s="177"/>
      <c r="BD1007" s="177"/>
      <c r="BE1007" s="177"/>
      <c r="BF1007" s="177"/>
      <c r="BG1007" s="177"/>
      <c r="BN1007" s="177"/>
      <c r="BO1007" s="177"/>
      <c r="BP1007" s="177"/>
      <c r="BQ1007" s="112"/>
      <c r="BR1007" s="113"/>
      <c r="BS1007" s="113"/>
      <c r="BT1007" s="113"/>
      <c r="BU1007" s="112"/>
    </row>
    <row r="1008" spans="1:69" s="119" customFormat="1" ht="12" customHeight="1">
      <c r="A1008" s="215" t="s">
        <v>1277</v>
      </c>
      <c r="B1008" s="217">
        <v>388.14</v>
      </c>
      <c r="D1008" s="224">
        <v>393.1</v>
      </c>
      <c r="E1008" s="219" t="s">
        <v>786</v>
      </c>
      <c r="F1008" s="67">
        <f>IF(D1008&lt;=374.5,(D1008-'[2]Stages'!$C$73)*'[2]Stages'!$H$74+'[2]Stages'!$E$73,IF(D1008&lt;=385.3,(D1008-'[2]Stages'!$C$74)*'[2]Stages'!$H$75+'[2]Stages'!$E$74,IF(D1008&lt;=391.8,(D1008-'[2]Stages'!$C$75)*'[2]Stages'!$H$76+'[2]Stages'!$E$75,IF(D1008&lt;=397.5,(D1008-'[2]Stages'!$C$76)*'[2]Stages'!$H$77+'[2]Stages'!$E$76,IF(D1008&lt;=407,(D1008-'[2]Stages'!$C$77)*'[2]Stages'!$H$78+'[2]Stages'!$E$77,IF(D1008&lt;=411.2,(D1008-'[2]Stages'!$C$78)*'[2]Stages'!$H$79+'[2]Stages'!$E$78,IF(D1008&lt;=416,(D1008-'[2]Stages'!$C$79)*'[2]Stages'!$H$80+'[2]Stages'!$E$79)))))))</f>
        <v>388.98122807017546</v>
      </c>
      <c r="G1008" s="119" t="s">
        <v>19</v>
      </c>
      <c r="H1008" s="215" t="s">
        <v>1268</v>
      </c>
      <c r="I1008" s="220" t="s">
        <v>1269</v>
      </c>
      <c r="M1008" s="217"/>
      <c r="Q1008" s="215" t="s">
        <v>207</v>
      </c>
      <c r="R1008" s="215" t="s">
        <v>1143</v>
      </c>
      <c r="W1008" s="105" t="s">
        <v>477</v>
      </c>
      <c r="AA1008" s="221" t="s">
        <v>788</v>
      </c>
      <c r="AB1008" s="18">
        <v>22.4</v>
      </c>
      <c r="AC1008" s="225">
        <v>20.94</v>
      </c>
      <c r="AD1008" s="223"/>
      <c r="AE1008" s="225">
        <v>20.94</v>
      </c>
      <c r="AF1008" s="225">
        <v>1.01</v>
      </c>
      <c r="AG1008" s="225">
        <v>20.94</v>
      </c>
      <c r="AH1008" s="146">
        <f t="shared" si="23"/>
        <v>21.140000000000004</v>
      </c>
      <c r="AI1008" s="225">
        <v>17.2</v>
      </c>
      <c r="AJ1008" s="223"/>
      <c r="AM1008" s="119" t="s">
        <v>789</v>
      </c>
      <c r="AN1008" s="119" t="s">
        <v>231</v>
      </c>
      <c r="AO1008" s="119">
        <v>284</v>
      </c>
      <c r="AQ1008" s="119">
        <v>599</v>
      </c>
      <c r="AR1008" s="119">
        <v>609</v>
      </c>
      <c r="AS1008" s="119">
        <v>2009</v>
      </c>
      <c r="AW1008" s="119" t="s">
        <v>790</v>
      </c>
      <c r="BE1008" s="177"/>
      <c r="BF1008" s="177"/>
      <c r="BG1008" s="177"/>
      <c r="BH1008" s="177"/>
      <c r="BI1008" s="177"/>
      <c r="BJ1008" s="177"/>
      <c r="BK1008" s="112"/>
      <c r="BL1008" s="113"/>
      <c r="BM1008" s="113"/>
      <c r="BN1008" s="113"/>
      <c r="BO1008" s="113"/>
      <c r="BP1008" s="101"/>
      <c r="BQ1008" s="101"/>
    </row>
    <row r="1009" spans="1:73" s="119" customFormat="1" ht="12" customHeight="1">
      <c r="A1009" s="177"/>
      <c r="B1009" s="177"/>
      <c r="C1009" s="177"/>
      <c r="D1009" s="187">
        <f>(247-M1009)/(247-125)*0.8+393.1</f>
        <v>393.3032786885246</v>
      </c>
      <c r="E1009" s="184" t="s">
        <v>276</v>
      </c>
      <c r="F1009" s="67">
        <f>IF(D1009&lt;=374.5,(D1009-'[2]Stages'!$C$73)*'[2]Stages'!$H$74+'[2]Stages'!$E$73,IF(D1009&lt;=385.3,(D1009-'[2]Stages'!$C$74)*'[2]Stages'!$H$75+'[2]Stages'!$E$74,IF(D1009&lt;=391.8,(D1009-'[2]Stages'!$C$75)*'[2]Stages'!$H$76+'[2]Stages'!$E$75,IF(D1009&lt;=397.5,(D1009-'[2]Stages'!$C$76)*'[2]Stages'!$H$77+'[2]Stages'!$E$76,IF(D1009&lt;=407,(D1009-'[2]Stages'!$C$77)*'[2]Stages'!$H$78+'[2]Stages'!$E$77,IF(D1009&lt;=411.2,(D1009-'[2]Stages'!$C$78)*'[2]Stages'!$H$79+'[2]Stages'!$E$78,IF(D1009&lt;=416,(D1009-'[2]Stages'!$C$79)*'[2]Stages'!$H$80+'[2]Stages'!$E$79)))))))</f>
        <v>389.1784440609721</v>
      </c>
      <c r="G1009" s="177" t="s">
        <v>19</v>
      </c>
      <c r="H1009" s="177" t="s">
        <v>1268</v>
      </c>
      <c r="I1009" s="177" t="s">
        <v>1269</v>
      </c>
      <c r="J1009" s="233"/>
      <c r="K1009" s="177" t="s">
        <v>1272</v>
      </c>
      <c r="L1009" s="177"/>
      <c r="M1009" s="177">
        <v>216</v>
      </c>
      <c r="N1009" s="234"/>
      <c r="O1009" s="234"/>
      <c r="P1009" s="234"/>
      <c r="Q1009" s="177" t="s">
        <v>701</v>
      </c>
      <c r="R1009" s="177" t="s">
        <v>1273</v>
      </c>
      <c r="S1009" s="177"/>
      <c r="T1009" s="177"/>
      <c r="U1009" s="177" t="s">
        <v>1274</v>
      </c>
      <c r="V1009" s="177"/>
      <c r="W1009" s="105" t="s">
        <v>477</v>
      </c>
      <c r="X1009" s="177"/>
      <c r="Y1009" s="177"/>
      <c r="Z1009" s="177"/>
      <c r="AA1009" s="177"/>
      <c r="AB1009" s="18">
        <v>22.6</v>
      </c>
      <c r="AC1009" s="185">
        <v>18.7</v>
      </c>
      <c r="AD1009" s="185">
        <v>18.7</v>
      </c>
      <c r="AE1009" s="185">
        <v>18.7</v>
      </c>
      <c r="AF1009" s="185"/>
      <c r="AG1009" s="185">
        <v>18.7</v>
      </c>
      <c r="AH1009" s="146">
        <f t="shared" si="23"/>
        <v>18.7</v>
      </c>
      <c r="AI1009" s="185"/>
      <c r="AJ1009" s="185"/>
      <c r="AK1009" s="185"/>
      <c r="AL1009" s="185"/>
      <c r="AM1009" s="186" t="s">
        <v>1275</v>
      </c>
      <c r="AN1009" s="177" t="s">
        <v>243</v>
      </c>
      <c r="AO1009" s="177">
        <v>276</v>
      </c>
      <c r="AP1009" s="177"/>
      <c r="AQ1009" s="177">
        <v>170</v>
      </c>
      <c r="AR1009" s="177">
        <v>181</v>
      </c>
      <c r="AS1009" s="177">
        <v>2009</v>
      </c>
      <c r="AT1009" s="177"/>
      <c r="AU1009" s="177"/>
      <c r="AV1009" s="177"/>
      <c r="AW1009" s="177" t="s">
        <v>1276</v>
      </c>
      <c r="AX1009" s="177"/>
      <c r="AY1009" s="177"/>
      <c r="AZ1009" s="177"/>
      <c r="BA1009" s="177"/>
      <c r="BB1009" s="177"/>
      <c r="BC1009" s="177"/>
      <c r="BD1009" s="177"/>
      <c r="BE1009" s="177"/>
      <c r="BF1009" s="177"/>
      <c r="BG1009" s="177"/>
      <c r="BH1009" s="177"/>
      <c r="BI1009" s="177"/>
      <c r="BJ1009" s="177"/>
      <c r="BK1009" s="177"/>
      <c r="BL1009" s="177"/>
      <c r="BM1009" s="177"/>
      <c r="BN1009" s="177"/>
      <c r="BO1009" s="177"/>
      <c r="BP1009" s="177"/>
      <c r="BQ1009" s="112"/>
      <c r="BR1009" s="113"/>
      <c r="BS1009" s="113"/>
      <c r="BT1009" s="113"/>
      <c r="BU1009" s="112"/>
    </row>
    <row r="1010" spans="1:69" s="119" customFormat="1" ht="12" customHeight="1">
      <c r="A1010" s="215" t="s">
        <v>1278</v>
      </c>
      <c r="B1010" s="217">
        <v>388.35</v>
      </c>
      <c r="D1010" s="224">
        <v>393.34</v>
      </c>
      <c r="E1010" s="219" t="s">
        <v>786</v>
      </c>
      <c r="F1010" s="67">
        <f>IF(D1010&lt;=374.5,(D1010-'[2]Stages'!$C$73)*'[2]Stages'!$H$74+'[2]Stages'!$E$73,IF(D1010&lt;=385.3,(D1010-'[2]Stages'!$C$74)*'[2]Stages'!$H$75+'[2]Stages'!$E$74,IF(D1010&lt;=391.8,(D1010-'[2]Stages'!$C$75)*'[2]Stages'!$H$76+'[2]Stages'!$E$75,IF(D1010&lt;=397.5,(D1010-'[2]Stages'!$C$76)*'[2]Stages'!$H$77+'[2]Stages'!$E$76,IF(D1010&lt;=407,(D1010-'[2]Stages'!$C$77)*'[2]Stages'!$H$78+'[2]Stages'!$E$77,IF(D1010&lt;=411.2,(D1010-'[2]Stages'!$C$78)*'[2]Stages'!$H$79+'[2]Stages'!$E$78,IF(D1010&lt;=416,(D1010-'[2]Stages'!$C$79)*'[2]Stages'!$H$80+'[2]Stages'!$E$79)))))))</f>
        <v>389.21407017543856</v>
      </c>
      <c r="G1010" s="119" t="s">
        <v>19</v>
      </c>
      <c r="H1010" s="215" t="s">
        <v>1268</v>
      </c>
      <c r="I1010" s="220" t="s">
        <v>1269</v>
      </c>
      <c r="M1010" s="217"/>
      <c r="Q1010" s="215" t="s">
        <v>207</v>
      </c>
      <c r="R1010" s="215" t="s">
        <v>1143</v>
      </c>
      <c r="W1010" s="105" t="s">
        <v>477</v>
      </c>
      <c r="AA1010" s="221" t="s">
        <v>788</v>
      </c>
      <c r="AB1010" s="18">
        <v>22.4</v>
      </c>
      <c r="AC1010" s="225">
        <v>19.65</v>
      </c>
      <c r="AD1010" s="223"/>
      <c r="AE1010" s="225">
        <v>19.65</v>
      </c>
      <c r="AF1010" s="225">
        <v>0.21</v>
      </c>
      <c r="AG1010" s="225">
        <v>19.65</v>
      </c>
      <c r="AH1010" s="146">
        <f t="shared" si="23"/>
        <v>19.85</v>
      </c>
      <c r="AI1010" s="225">
        <v>22.9</v>
      </c>
      <c r="AJ1010" s="223"/>
      <c r="AM1010" s="119" t="s">
        <v>789</v>
      </c>
      <c r="AN1010" s="119" t="s">
        <v>231</v>
      </c>
      <c r="AO1010" s="119">
        <v>284</v>
      </c>
      <c r="AQ1010" s="119">
        <v>599</v>
      </c>
      <c r="AR1010" s="119">
        <v>609</v>
      </c>
      <c r="AS1010" s="119">
        <v>2009</v>
      </c>
      <c r="AW1010" s="119" t="s">
        <v>790</v>
      </c>
      <c r="BK1010" s="112"/>
      <c r="BL1010" s="113"/>
      <c r="BM1010" s="113"/>
      <c r="BN1010" s="113"/>
      <c r="BO1010" s="113"/>
      <c r="BP1010" s="101"/>
      <c r="BQ1010" s="101"/>
    </row>
    <row r="1011" spans="1:73" s="119" customFormat="1" ht="12" customHeight="1">
      <c r="A1011" s="177"/>
      <c r="B1011" s="177"/>
      <c r="C1011" s="177"/>
      <c r="D1011" s="187">
        <f>(247-M1011)/(247-125)*0.8+393.1</f>
        <v>393.34918032786885</v>
      </c>
      <c r="E1011" s="184" t="s">
        <v>276</v>
      </c>
      <c r="F1011" s="67">
        <f>IF(D1011&lt;=374.5,(D1011-'[2]Stages'!$C$73)*'[2]Stages'!$H$74+'[2]Stages'!$E$73,IF(D1011&lt;=385.3,(D1011-'[2]Stages'!$C$74)*'[2]Stages'!$H$75+'[2]Stages'!$E$74,IF(D1011&lt;=391.8,(D1011-'[2]Stages'!$C$75)*'[2]Stages'!$H$76+'[2]Stages'!$E$75,IF(D1011&lt;=397.5,(D1011-'[2]Stages'!$C$76)*'[2]Stages'!$H$77+'[2]Stages'!$E$76,IF(D1011&lt;=407,(D1011-'[2]Stages'!$C$77)*'[2]Stages'!$H$78+'[2]Stages'!$E$77,IF(D1011&lt;=411.2,(D1011-'[2]Stages'!$C$78)*'[2]Stages'!$H$79+'[2]Stages'!$E$78,IF(D1011&lt;=416,(D1011-'[2]Stages'!$C$79)*'[2]Stages'!$H$80+'[2]Stages'!$E$79)))))))</f>
        <v>389.2229767040552</v>
      </c>
      <c r="G1011" s="177" t="s">
        <v>19</v>
      </c>
      <c r="H1011" s="177" t="s">
        <v>1268</v>
      </c>
      <c r="I1011" s="177" t="s">
        <v>1269</v>
      </c>
      <c r="J1011" s="233"/>
      <c r="K1011" s="177" t="s">
        <v>1272</v>
      </c>
      <c r="L1011" s="177"/>
      <c r="M1011" s="177">
        <v>209</v>
      </c>
      <c r="N1011" s="234"/>
      <c r="O1011" s="234"/>
      <c r="P1011" s="234"/>
      <c r="Q1011" s="177" t="s">
        <v>701</v>
      </c>
      <c r="R1011" s="177" t="s">
        <v>1273</v>
      </c>
      <c r="S1011" s="177"/>
      <c r="T1011" s="177"/>
      <c r="U1011" s="177" t="s">
        <v>1274</v>
      </c>
      <c r="V1011" s="177"/>
      <c r="W1011" s="105" t="s">
        <v>477</v>
      </c>
      <c r="X1011" s="177"/>
      <c r="Y1011" s="177"/>
      <c r="Z1011" s="177"/>
      <c r="AA1011" s="177"/>
      <c r="AB1011" s="18">
        <v>22.6</v>
      </c>
      <c r="AC1011" s="185">
        <v>19.27</v>
      </c>
      <c r="AD1011" s="185">
        <v>19.27</v>
      </c>
      <c r="AE1011" s="185">
        <v>19.27</v>
      </c>
      <c r="AF1011" s="185"/>
      <c r="AG1011" s="185">
        <v>19.27</v>
      </c>
      <c r="AH1011" s="146">
        <f t="shared" si="23"/>
        <v>19.27</v>
      </c>
      <c r="AI1011" s="185"/>
      <c r="AJ1011" s="185"/>
      <c r="AK1011" s="185"/>
      <c r="AL1011" s="185"/>
      <c r="AM1011" s="186" t="s">
        <v>1275</v>
      </c>
      <c r="AN1011" s="177" t="s">
        <v>243</v>
      </c>
      <c r="AO1011" s="177">
        <v>276</v>
      </c>
      <c r="AP1011" s="177"/>
      <c r="AQ1011" s="177">
        <v>170</v>
      </c>
      <c r="AR1011" s="177">
        <v>181</v>
      </c>
      <c r="AS1011" s="177">
        <v>2009</v>
      </c>
      <c r="AT1011" s="177"/>
      <c r="AU1011" s="177"/>
      <c r="AV1011" s="177"/>
      <c r="AW1011" s="177" t="s">
        <v>1276</v>
      </c>
      <c r="AX1011" s="177"/>
      <c r="AY1011" s="177"/>
      <c r="AZ1011" s="177"/>
      <c r="BA1011" s="177"/>
      <c r="BB1011" s="177"/>
      <c r="BC1011" s="177"/>
      <c r="BD1011" s="177"/>
      <c r="BE1011" s="177"/>
      <c r="BF1011" s="177"/>
      <c r="BG1011" s="177"/>
      <c r="BH1011" s="177"/>
      <c r="BI1011" s="177"/>
      <c r="BJ1011" s="177"/>
      <c r="BK1011" s="177"/>
      <c r="BL1011" s="177"/>
      <c r="BM1011" s="177"/>
      <c r="BN1011" s="177"/>
      <c r="BO1011" s="177"/>
      <c r="BP1011" s="177"/>
      <c r="BQ1011" s="112"/>
      <c r="BR1011" s="113"/>
      <c r="BS1011" s="113"/>
      <c r="BT1011" s="113"/>
      <c r="BU1011" s="112"/>
    </row>
    <row r="1012" spans="1:73" s="119" customFormat="1" ht="12" customHeight="1">
      <c r="A1012" s="177"/>
      <c r="B1012" s="177"/>
      <c r="C1012" s="177"/>
      <c r="D1012" s="187">
        <f>(247-M1012)/(247-125)*0.8+393.1</f>
        <v>393.3754098360656</v>
      </c>
      <c r="E1012" s="184" t="s">
        <v>276</v>
      </c>
      <c r="F1012" s="67">
        <f>IF(D1012&lt;=374.5,(D1012-'[2]Stages'!$C$73)*'[2]Stages'!$H$74+'[2]Stages'!$E$73,IF(D1012&lt;=385.3,(D1012-'[2]Stages'!$C$74)*'[2]Stages'!$H$75+'[2]Stages'!$E$74,IF(D1012&lt;=391.8,(D1012-'[2]Stages'!$C$75)*'[2]Stages'!$H$76+'[2]Stages'!$E$75,IF(D1012&lt;=397.5,(D1012-'[2]Stages'!$C$76)*'[2]Stages'!$H$77+'[2]Stages'!$E$76,IF(D1012&lt;=407,(D1012-'[2]Stages'!$C$77)*'[2]Stages'!$H$78+'[2]Stages'!$E$77,IF(D1012&lt;=411.2,(D1012-'[2]Stages'!$C$78)*'[2]Stages'!$H$79+'[2]Stages'!$E$78,IF(D1012&lt;=416,(D1012-'[2]Stages'!$C$79)*'[2]Stages'!$H$80+'[2]Stages'!$E$79)))))))</f>
        <v>389.2484239286742</v>
      </c>
      <c r="G1012" s="177" t="s">
        <v>19</v>
      </c>
      <c r="H1012" s="177" t="s">
        <v>1268</v>
      </c>
      <c r="I1012" s="177" t="s">
        <v>1269</v>
      </c>
      <c r="J1012" s="233"/>
      <c r="K1012" s="177" t="s">
        <v>1272</v>
      </c>
      <c r="L1012" s="177"/>
      <c r="M1012" s="177">
        <v>205</v>
      </c>
      <c r="N1012" s="234"/>
      <c r="O1012" s="234"/>
      <c r="P1012" s="234"/>
      <c r="Q1012" s="177" t="s">
        <v>701</v>
      </c>
      <c r="R1012" s="177" t="s">
        <v>1273</v>
      </c>
      <c r="S1012" s="177"/>
      <c r="T1012" s="177"/>
      <c r="U1012" s="177" t="s">
        <v>1274</v>
      </c>
      <c r="V1012" s="177"/>
      <c r="W1012" s="105" t="s">
        <v>477</v>
      </c>
      <c r="X1012" s="177"/>
      <c r="Y1012" s="177"/>
      <c r="Z1012" s="177"/>
      <c r="AA1012" s="177"/>
      <c r="AB1012" s="18">
        <v>22.6</v>
      </c>
      <c r="AC1012" s="185">
        <v>19.31</v>
      </c>
      <c r="AD1012" s="185">
        <v>19.31</v>
      </c>
      <c r="AE1012" s="185">
        <v>19.31</v>
      </c>
      <c r="AF1012" s="185"/>
      <c r="AG1012" s="185">
        <v>19.31</v>
      </c>
      <c r="AH1012" s="146">
        <f t="shared" si="23"/>
        <v>19.31</v>
      </c>
      <c r="AI1012" s="185"/>
      <c r="AJ1012" s="185"/>
      <c r="AK1012" s="185"/>
      <c r="AL1012" s="185"/>
      <c r="AM1012" s="186" t="s">
        <v>1275</v>
      </c>
      <c r="AN1012" s="177" t="s">
        <v>243</v>
      </c>
      <c r="AO1012" s="177">
        <v>276</v>
      </c>
      <c r="AP1012" s="177"/>
      <c r="AQ1012" s="177">
        <v>170</v>
      </c>
      <c r="AR1012" s="177">
        <v>181</v>
      </c>
      <c r="AS1012" s="177">
        <v>2009</v>
      </c>
      <c r="AT1012" s="177"/>
      <c r="AU1012" s="177"/>
      <c r="AV1012" s="177"/>
      <c r="AW1012" s="177" t="s">
        <v>1276</v>
      </c>
      <c r="AX1012" s="177"/>
      <c r="AY1012" s="177"/>
      <c r="AZ1012" s="177"/>
      <c r="BA1012" s="177"/>
      <c r="BB1012" s="177"/>
      <c r="BC1012" s="177"/>
      <c r="BD1012" s="177"/>
      <c r="BE1012" s="177"/>
      <c r="BF1012" s="177"/>
      <c r="BG1012" s="177"/>
      <c r="BH1012" s="177"/>
      <c r="BI1012" s="177"/>
      <c r="BJ1012" s="177"/>
      <c r="BK1012" s="177"/>
      <c r="BL1012" s="177"/>
      <c r="BM1012" s="177"/>
      <c r="BQ1012" s="112"/>
      <c r="BR1012" s="113"/>
      <c r="BS1012" s="113"/>
      <c r="BT1012" s="113"/>
      <c r="BU1012" s="112"/>
    </row>
    <row r="1013" spans="1:73" s="119" customFormat="1" ht="12" customHeight="1">
      <c r="A1013" s="177"/>
      <c r="B1013" s="177"/>
      <c r="C1013" s="177"/>
      <c r="D1013" s="187">
        <f>(247-M1013)/(247-125)*0.8+393.1</f>
        <v>393.4409836065574</v>
      </c>
      <c r="E1013" s="184" t="s">
        <v>276</v>
      </c>
      <c r="F1013" s="67">
        <f>IF(D1013&lt;=374.5,(D1013-'[2]Stages'!$C$73)*'[2]Stages'!$H$74+'[2]Stages'!$E$73,IF(D1013&lt;=385.3,(D1013-'[2]Stages'!$C$74)*'[2]Stages'!$H$75+'[2]Stages'!$E$74,IF(D1013&lt;=391.8,(D1013-'[2]Stages'!$C$75)*'[2]Stages'!$H$76+'[2]Stages'!$E$75,IF(D1013&lt;=397.5,(D1013-'[2]Stages'!$C$76)*'[2]Stages'!$H$77+'[2]Stages'!$E$76,IF(D1013&lt;=407,(D1013-'[2]Stages'!$C$77)*'[2]Stages'!$H$78+'[2]Stages'!$E$77,IF(D1013&lt;=411.2,(D1013-'[2]Stages'!$C$78)*'[2]Stages'!$H$79+'[2]Stages'!$E$78,IF(D1013&lt;=416,(D1013-'[2]Stages'!$C$79)*'[2]Stages'!$H$80+'[2]Stages'!$E$79)))))))</f>
        <v>389.3120419902215</v>
      </c>
      <c r="G1013" s="177" t="s">
        <v>19</v>
      </c>
      <c r="H1013" s="177" t="s">
        <v>1268</v>
      </c>
      <c r="I1013" s="177" t="s">
        <v>1269</v>
      </c>
      <c r="J1013" s="233"/>
      <c r="K1013" s="177" t="s">
        <v>1272</v>
      </c>
      <c r="L1013" s="177"/>
      <c r="M1013" s="177">
        <v>195</v>
      </c>
      <c r="N1013" s="234"/>
      <c r="O1013" s="234"/>
      <c r="P1013" s="234"/>
      <c r="Q1013" s="177" t="s">
        <v>701</v>
      </c>
      <c r="R1013" s="177" t="s">
        <v>1273</v>
      </c>
      <c r="S1013" s="177"/>
      <c r="T1013" s="177"/>
      <c r="U1013" s="177" t="s">
        <v>1274</v>
      </c>
      <c r="V1013" s="177"/>
      <c r="W1013" s="105" t="s">
        <v>477</v>
      </c>
      <c r="X1013" s="177"/>
      <c r="Y1013" s="177"/>
      <c r="Z1013" s="177"/>
      <c r="AA1013" s="177"/>
      <c r="AB1013" s="18">
        <v>22.6</v>
      </c>
      <c r="AC1013" s="185">
        <v>18.7</v>
      </c>
      <c r="AD1013" s="185">
        <v>18.7</v>
      </c>
      <c r="AE1013" s="185">
        <v>18.7</v>
      </c>
      <c r="AF1013" s="185"/>
      <c r="AG1013" s="185">
        <v>18.7</v>
      </c>
      <c r="AH1013" s="146">
        <f t="shared" si="23"/>
        <v>18.7</v>
      </c>
      <c r="AI1013" s="185"/>
      <c r="AJ1013" s="185"/>
      <c r="AK1013" s="185"/>
      <c r="AL1013" s="185"/>
      <c r="AM1013" s="186" t="s">
        <v>1275</v>
      </c>
      <c r="AN1013" s="177" t="s">
        <v>243</v>
      </c>
      <c r="AO1013" s="177">
        <v>276</v>
      </c>
      <c r="AP1013" s="177"/>
      <c r="AQ1013" s="177">
        <v>170</v>
      </c>
      <c r="AR1013" s="177">
        <v>181</v>
      </c>
      <c r="AS1013" s="177">
        <v>2009</v>
      </c>
      <c r="AT1013" s="177"/>
      <c r="AU1013" s="177"/>
      <c r="AV1013" s="177"/>
      <c r="AW1013" s="177" t="s">
        <v>1276</v>
      </c>
      <c r="AX1013" s="177"/>
      <c r="AY1013" s="177"/>
      <c r="AZ1013" s="177"/>
      <c r="BA1013" s="177"/>
      <c r="BB1013" s="177"/>
      <c r="BC1013" s="177"/>
      <c r="BD1013" s="177"/>
      <c r="BE1013" s="177"/>
      <c r="BF1013" s="177"/>
      <c r="BG1013" s="177"/>
      <c r="BH1013" s="177"/>
      <c r="BI1013" s="177"/>
      <c r="BJ1013" s="177"/>
      <c r="BK1013" s="177"/>
      <c r="BL1013" s="177"/>
      <c r="BM1013" s="177"/>
      <c r="BN1013" s="177"/>
      <c r="BO1013" s="177"/>
      <c r="BP1013" s="177"/>
      <c r="BQ1013" s="112"/>
      <c r="BR1013" s="113"/>
      <c r="BS1013" s="113"/>
      <c r="BT1013" s="113"/>
      <c r="BU1013" s="112"/>
    </row>
    <row r="1014" spans="1:73" s="119" customFormat="1" ht="12" customHeight="1">
      <c r="A1014" s="177"/>
      <c r="B1014" s="177"/>
      <c r="C1014" s="177"/>
      <c r="D1014" s="187">
        <f>(247-M1014)/(247-125)*0.8+393.1</f>
        <v>393.6114754098361</v>
      </c>
      <c r="E1014" s="184" t="s">
        <v>276</v>
      </c>
      <c r="F1014" s="67">
        <f>IF(D1014&lt;=374.5,(D1014-'[2]Stages'!$C$73)*'[2]Stages'!$H$74+'[2]Stages'!$E$73,IF(D1014&lt;=385.3,(D1014-'[2]Stages'!$C$74)*'[2]Stages'!$H$75+'[2]Stages'!$E$74,IF(D1014&lt;=391.8,(D1014-'[2]Stages'!$C$75)*'[2]Stages'!$H$76+'[2]Stages'!$E$75,IF(D1014&lt;=397.5,(D1014-'[2]Stages'!$C$76)*'[2]Stages'!$H$77+'[2]Stages'!$E$76,IF(D1014&lt;=407,(D1014-'[2]Stages'!$C$77)*'[2]Stages'!$H$78+'[2]Stages'!$E$77,IF(D1014&lt;=411.2,(D1014-'[2]Stages'!$C$78)*'[2]Stages'!$H$79+'[2]Stages'!$E$78,IF(D1014&lt;=416,(D1014-'[2]Stages'!$C$79)*'[2]Stages'!$H$80+'[2]Stages'!$E$79)))))))</f>
        <v>389.4774489502445</v>
      </c>
      <c r="G1014" s="177" t="s">
        <v>19</v>
      </c>
      <c r="H1014" s="177" t="s">
        <v>1268</v>
      </c>
      <c r="I1014" s="177" t="s">
        <v>1269</v>
      </c>
      <c r="J1014" s="233"/>
      <c r="K1014" s="177" t="s">
        <v>1272</v>
      </c>
      <c r="L1014" s="177"/>
      <c r="M1014" s="177">
        <v>169</v>
      </c>
      <c r="N1014" s="234"/>
      <c r="O1014" s="234"/>
      <c r="P1014" s="234"/>
      <c r="Q1014" s="177" t="s">
        <v>701</v>
      </c>
      <c r="R1014" s="177" t="s">
        <v>1273</v>
      </c>
      <c r="S1014" s="177"/>
      <c r="T1014" s="177"/>
      <c r="U1014" s="177" t="s">
        <v>1274</v>
      </c>
      <c r="V1014" s="177"/>
      <c r="W1014" s="105" t="s">
        <v>477</v>
      </c>
      <c r="X1014" s="177"/>
      <c r="Y1014" s="177"/>
      <c r="Z1014" s="177"/>
      <c r="AA1014" s="177"/>
      <c r="AB1014" s="18">
        <v>22.6</v>
      </c>
      <c r="AC1014" s="185">
        <v>17.88</v>
      </c>
      <c r="AD1014" s="185">
        <v>17.88</v>
      </c>
      <c r="AE1014" s="185">
        <v>17.88</v>
      </c>
      <c r="AF1014" s="185"/>
      <c r="AG1014" s="185">
        <v>17.88</v>
      </c>
      <c r="AH1014" s="146">
        <f t="shared" si="23"/>
        <v>17.88</v>
      </c>
      <c r="AI1014" s="185"/>
      <c r="AJ1014" s="185"/>
      <c r="AK1014" s="185"/>
      <c r="AL1014" s="185"/>
      <c r="AM1014" s="186" t="s">
        <v>1275</v>
      </c>
      <c r="AN1014" s="177" t="s">
        <v>243</v>
      </c>
      <c r="AO1014" s="177">
        <v>276</v>
      </c>
      <c r="AP1014" s="177"/>
      <c r="AQ1014" s="177">
        <v>170</v>
      </c>
      <c r="AR1014" s="177">
        <v>181</v>
      </c>
      <c r="AS1014" s="177">
        <v>2009</v>
      </c>
      <c r="AT1014" s="177"/>
      <c r="AU1014" s="177"/>
      <c r="AV1014" s="177"/>
      <c r="AW1014" s="177" t="s">
        <v>1276</v>
      </c>
      <c r="AX1014" s="177"/>
      <c r="AY1014" s="177"/>
      <c r="AZ1014" s="177"/>
      <c r="BA1014" s="177"/>
      <c r="BB1014" s="177"/>
      <c r="BC1014" s="177"/>
      <c r="BD1014" s="177"/>
      <c r="BE1014" s="177"/>
      <c r="BF1014" s="177"/>
      <c r="BG1014" s="177"/>
      <c r="BH1014" s="177"/>
      <c r="BI1014" s="177"/>
      <c r="BJ1014" s="177"/>
      <c r="BK1014" s="177"/>
      <c r="BL1014" s="177"/>
      <c r="BM1014" s="177"/>
      <c r="BQ1014" s="112"/>
      <c r="BR1014" s="113"/>
      <c r="BS1014" s="113"/>
      <c r="BT1014" s="113"/>
      <c r="BU1014" s="112"/>
    </row>
    <row r="1015" spans="1:69" s="119" customFormat="1" ht="12" customHeight="1">
      <c r="A1015" s="215" t="s">
        <v>1279</v>
      </c>
      <c r="B1015" s="217">
        <v>388.66</v>
      </c>
      <c r="D1015" s="224">
        <v>393.69</v>
      </c>
      <c r="E1015" s="219" t="s">
        <v>786</v>
      </c>
      <c r="F1015" s="67">
        <f>IF(D1015&lt;=374.5,(D1015-'[2]Stages'!$C$73)*'[2]Stages'!$H$74+'[2]Stages'!$E$73,IF(D1015&lt;=385.3,(D1015-'[2]Stages'!$C$74)*'[2]Stages'!$H$75+'[2]Stages'!$E$74,IF(D1015&lt;=391.8,(D1015-'[2]Stages'!$C$75)*'[2]Stages'!$H$76+'[2]Stages'!$E$75,IF(D1015&lt;=397.5,(D1015-'[2]Stages'!$C$76)*'[2]Stages'!$H$77+'[2]Stages'!$E$76,IF(D1015&lt;=407,(D1015-'[2]Stages'!$C$77)*'[2]Stages'!$H$78+'[2]Stages'!$E$77,IF(D1015&lt;=411.2,(D1015-'[2]Stages'!$C$78)*'[2]Stages'!$H$79+'[2]Stages'!$E$78,IF(D1015&lt;=416,(D1015-'[2]Stages'!$C$79)*'[2]Stages'!$H$80+'[2]Stages'!$E$79)))))))</f>
        <v>389.5536315789474</v>
      </c>
      <c r="G1015" s="119" t="s">
        <v>19</v>
      </c>
      <c r="H1015" s="215" t="s">
        <v>1268</v>
      </c>
      <c r="I1015" s="220" t="s">
        <v>1269</v>
      </c>
      <c r="M1015" s="217"/>
      <c r="Q1015" s="215" t="s">
        <v>207</v>
      </c>
      <c r="R1015" s="215" t="s">
        <v>1143</v>
      </c>
      <c r="W1015" s="105" t="s">
        <v>477</v>
      </c>
      <c r="AA1015" s="221" t="s">
        <v>788</v>
      </c>
      <c r="AB1015" s="18">
        <v>22.4</v>
      </c>
      <c r="AC1015" s="225">
        <v>20.56</v>
      </c>
      <c r="AD1015" s="223"/>
      <c r="AE1015" s="225">
        <v>20.56</v>
      </c>
      <c r="AF1015" s="225">
        <v>0.04</v>
      </c>
      <c r="AG1015" s="225">
        <v>20.56</v>
      </c>
      <c r="AH1015" s="146">
        <f t="shared" si="23"/>
        <v>20.76</v>
      </c>
      <c r="AI1015" s="225">
        <v>18.9</v>
      </c>
      <c r="AJ1015" s="223"/>
      <c r="AM1015" s="119" t="s">
        <v>789</v>
      </c>
      <c r="AN1015" s="119" t="s">
        <v>231</v>
      </c>
      <c r="AO1015" s="119">
        <v>284</v>
      </c>
      <c r="AQ1015" s="119">
        <v>599</v>
      </c>
      <c r="AR1015" s="119">
        <v>609</v>
      </c>
      <c r="AS1015" s="119">
        <v>2009</v>
      </c>
      <c r="AW1015" s="119" t="s">
        <v>790</v>
      </c>
      <c r="BK1015" s="112"/>
      <c r="BL1015" s="113"/>
      <c r="BM1015" s="113"/>
      <c r="BN1015" s="113"/>
      <c r="BO1015" s="113"/>
      <c r="BP1015" s="101"/>
      <c r="BQ1015" s="101"/>
    </row>
    <row r="1016" spans="1:73" s="119" customFormat="1" ht="12" customHeight="1">
      <c r="A1016" s="177"/>
      <c r="B1016" s="177"/>
      <c r="C1016" s="177"/>
      <c r="D1016" s="187">
        <f>(247-M1016)/(247-125)*0.8+393.1</f>
        <v>393.73606557377053</v>
      </c>
      <c r="E1016" s="184" t="s">
        <v>276</v>
      </c>
      <c r="F1016" s="67">
        <f>IF(D1016&lt;=374.5,(D1016-'[2]Stages'!$C$73)*'[2]Stages'!$H$74+'[2]Stages'!$E$73,IF(D1016&lt;=385.3,(D1016-'[2]Stages'!$C$74)*'[2]Stages'!$H$75+'[2]Stages'!$E$74,IF(D1016&lt;=391.8,(D1016-'[2]Stages'!$C$75)*'[2]Stages'!$H$76+'[2]Stages'!$E$75,IF(D1016&lt;=397.5,(D1016-'[2]Stages'!$C$76)*'[2]Stages'!$H$77+'[2]Stages'!$E$76,IF(D1016&lt;=407,(D1016-'[2]Stages'!$C$77)*'[2]Stages'!$H$78+'[2]Stages'!$E$77,IF(D1016&lt;=411.2,(D1016-'[2]Stages'!$C$78)*'[2]Stages'!$H$79+'[2]Stages'!$E$78,IF(D1016&lt;=416,(D1016-'[2]Stages'!$C$79)*'[2]Stages'!$H$80+'[2]Stages'!$E$79)))))))</f>
        <v>389.5983232671844</v>
      </c>
      <c r="G1016" s="177" t="s">
        <v>19</v>
      </c>
      <c r="H1016" s="177" t="s">
        <v>1268</v>
      </c>
      <c r="I1016" s="177" t="s">
        <v>1269</v>
      </c>
      <c r="J1016" s="233"/>
      <c r="K1016" s="177" t="s">
        <v>1272</v>
      </c>
      <c r="L1016" s="177"/>
      <c r="M1016" s="177">
        <v>150</v>
      </c>
      <c r="N1016" s="234"/>
      <c r="O1016" s="234"/>
      <c r="P1016" s="234"/>
      <c r="Q1016" s="177" t="s">
        <v>701</v>
      </c>
      <c r="R1016" s="177" t="s">
        <v>1273</v>
      </c>
      <c r="S1016" s="177"/>
      <c r="T1016" s="177"/>
      <c r="U1016" s="177" t="s">
        <v>1274</v>
      </c>
      <c r="V1016" s="177"/>
      <c r="W1016" s="105" t="s">
        <v>477</v>
      </c>
      <c r="X1016" s="177"/>
      <c r="Y1016" s="177"/>
      <c r="Z1016" s="177"/>
      <c r="AA1016" s="177"/>
      <c r="AB1016" s="18">
        <v>22.6</v>
      </c>
      <c r="AC1016" s="185">
        <v>18.41</v>
      </c>
      <c r="AD1016" s="185">
        <v>18.41</v>
      </c>
      <c r="AE1016" s="185">
        <v>18.41</v>
      </c>
      <c r="AF1016" s="185"/>
      <c r="AG1016" s="185">
        <v>18.41</v>
      </c>
      <c r="AH1016" s="146">
        <f t="shared" si="23"/>
        <v>18.41</v>
      </c>
      <c r="AI1016" s="185"/>
      <c r="AJ1016" s="185"/>
      <c r="AK1016" s="185"/>
      <c r="AL1016" s="185"/>
      <c r="AM1016" s="186" t="s">
        <v>1275</v>
      </c>
      <c r="AN1016" s="177" t="s">
        <v>243</v>
      </c>
      <c r="AO1016" s="177">
        <v>276</v>
      </c>
      <c r="AP1016" s="177"/>
      <c r="AQ1016" s="177">
        <v>170</v>
      </c>
      <c r="AR1016" s="177">
        <v>181</v>
      </c>
      <c r="AS1016" s="177">
        <v>2009</v>
      </c>
      <c r="AT1016" s="177"/>
      <c r="AU1016" s="177"/>
      <c r="AV1016" s="177"/>
      <c r="AW1016" s="177" t="s">
        <v>1276</v>
      </c>
      <c r="AX1016" s="177"/>
      <c r="AY1016" s="177"/>
      <c r="AZ1016" s="177"/>
      <c r="BA1016" s="177"/>
      <c r="BB1016" s="177"/>
      <c r="BC1016" s="177"/>
      <c r="BD1016" s="177"/>
      <c r="BE1016" s="177"/>
      <c r="BF1016" s="177"/>
      <c r="BG1016" s="177"/>
      <c r="BH1016" s="177"/>
      <c r="BI1016" s="177"/>
      <c r="BJ1016" s="177"/>
      <c r="BK1016" s="177"/>
      <c r="BL1016" s="177"/>
      <c r="BM1016" s="177"/>
      <c r="BQ1016" s="112"/>
      <c r="BR1016" s="113"/>
      <c r="BS1016" s="113"/>
      <c r="BT1016" s="113"/>
      <c r="BU1016" s="112"/>
    </row>
    <row r="1017" spans="1:69" s="119" customFormat="1" ht="12" customHeight="1">
      <c r="A1017" s="215" t="s">
        <v>1280</v>
      </c>
      <c r="B1017" s="216">
        <v>388.71</v>
      </c>
      <c r="D1017" s="218">
        <v>393.75</v>
      </c>
      <c r="E1017" s="219" t="s">
        <v>786</v>
      </c>
      <c r="F1017" s="67">
        <f>IF(D1017&lt;=374.5,(D1017-'[2]Stages'!$C$73)*'[2]Stages'!$H$74+'[2]Stages'!$E$73,IF(D1017&lt;=385.3,(D1017-'[2]Stages'!$C$74)*'[2]Stages'!$H$75+'[2]Stages'!$E$74,IF(D1017&lt;=391.8,(D1017-'[2]Stages'!$C$75)*'[2]Stages'!$H$76+'[2]Stages'!$E$75,IF(D1017&lt;=397.5,(D1017-'[2]Stages'!$C$76)*'[2]Stages'!$H$77+'[2]Stages'!$E$76,IF(D1017&lt;=407,(D1017-'[2]Stages'!$C$77)*'[2]Stages'!$H$78+'[2]Stages'!$E$77,IF(D1017&lt;=411.2,(D1017-'[2]Stages'!$C$78)*'[2]Stages'!$H$79+'[2]Stages'!$E$78,IF(D1017&lt;=416,(D1017-'[2]Stages'!$C$79)*'[2]Stages'!$H$80+'[2]Stages'!$E$79)))))))</f>
        <v>389.6118421052632</v>
      </c>
      <c r="G1017" s="119" t="s">
        <v>19</v>
      </c>
      <c r="H1017" s="215" t="s">
        <v>1268</v>
      </c>
      <c r="I1017" s="220" t="s">
        <v>1269</v>
      </c>
      <c r="M1017" s="216"/>
      <c r="Q1017" s="215" t="s">
        <v>238</v>
      </c>
      <c r="R1017" s="227" t="s">
        <v>1281</v>
      </c>
      <c r="W1017" s="105" t="s">
        <v>477</v>
      </c>
      <c r="AA1017" s="221" t="s">
        <v>788</v>
      </c>
      <c r="AB1017" s="18">
        <v>22.4</v>
      </c>
      <c r="AC1017" s="222">
        <v>20.17</v>
      </c>
      <c r="AD1017" s="223"/>
      <c r="AE1017" s="222">
        <v>20.17</v>
      </c>
      <c r="AF1017" s="222">
        <v>0.19</v>
      </c>
      <c r="AG1017" s="222">
        <v>20.17</v>
      </c>
      <c r="AH1017" s="146">
        <f t="shared" si="23"/>
        <v>20.370000000000005</v>
      </c>
      <c r="AI1017" s="222">
        <v>20.6</v>
      </c>
      <c r="AJ1017" s="223"/>
      <c r="AM1017" s="119" t="s">
        <v>789</v>
      </c>
      <c r="AN1017" s="119" t="s">
        <v>231</v>
      </c>
      <c r="AO1017" s="119">
        <v>284</v>
      </c>
      <c r="AQ1017" s="119">
        <v>599</v>
      </c>
      <c r="AR1017" s="119">
        <v>609</v>
      </c>
      <c r="AS1017" s="119">
        <v>2009</v>
      </c>
      <c r="AW1017" s="119" t="s">
        <v>790</v>
      </c>
      <c r="BE1017" s="177"/>
      <c r="BF1017" s="177"/>
      <c r="BG1017" s="177"/>
      <c r="BK1017" s="112"/>
      <c r="BL1017" s="113"/>
      <c r="BM1017" s="113"/>
      <c r="BN1017" s="113"/>
      <c r="BO1017" s="113"/>
      <c r="BP1017" s="101"/>
      <c r="BQ1017" s="101"/>
    </row>
    <row r="1018" spans="1:73" s="119" customFormat="1" ht="12" customHeight="1">
      <c r="A1018" s="177"/>
      <c r="B1018" s="177"/>
      <c r="C1018" s="177"/>
      <c r="D1018" s="187">
        <f>(247-M1018)/(247-125)*0.8+393.1</f>
        <v>393.78852459016395</v>
      </c>
      <c r="E1018" s="184" t="s">
        <v>276</v>
      </c>
      <c r="F1018" s="67">
        <f>IF(D1018&lt;=374.5,(D1018-'[2]Stages'!$C$73)*'[2]Stages'!$H$74+'[2]Stages'!$E$73,IF(D1018&lt;=385.3,(D1018-'[2]Stages'!$C$74)*'[2]Stages'!$H$75+'[2]Stages'!$E$74,IF(D1018&lt;=391.8,(D1018-'[2]Stages'!$C$75)*'[2]Stages'!$H$76+'[2]Stages'!$E$75,IF(D1018&lt;=397.5,(D1018-'[2]Stages'!$C$76)*'[2]Stages'!$H$77+'[2]Stages'!$E$76,IF(D1018&lt;=407,(D1018-'[2]Stages'!$C$77)*'[2]Stages'!$H$78+'[2]Stages'!$E$77,IF(D1018&lt;=411.2,(D1018-'[2]Stages'!$C$78)*'[2]Stages'!$H$79+'[2]Stages'!$E$78,IF(D1018&lt;=416,(D1018-'[2]Stages'!$C$79)*'[2]Stages'!$H$80+'[2]Stages'!$E$79)))))))</f>
        <v>389.64921771642224</v>
      </c>
      <c r="G1018" s="177" t="s">
        <v>19</v>
      </c>
      <c r="H1018" s="177" t="s">
        <v>1268</v>
      </c>
      <c r="I1018" s="177" t="s">
        <v>1269</v>
      </c>
      <c r="J1018" s="233"/>
      <c r="K1018" s="177" t="s">
        <v>1272</v>
      </c>
      <c r="L1018" s="177"/>
      <c r="M1018" s="177">
        <v>142</v>
      </c>
      <c r="N1018" s="234"/>
      <c r="O1018" s="234"/>
      <c r="P1018" s="234"/>
      <c r="Q1018" s="177" t="s">
        <v>701</v>
      </c>
      <c r="R1018" s="177" t="s">
        <v>1273</v>
      </c>
      <c r="S1018" s="177"/>
      <c r="T1018" s="177"/>
      <c r="U1018" s="177" t="s">
        <v>1274</v>
      </c>
      <c r="V1018" s="177"/>
      <c r="W1018" s="105" t="s">
        <v>477</v>
      </c>
      <c r="X1018" s="177"/>
      <c r="Y1018" s="177"/>
      <c r="Z1018" s="177"/>
      <c r="AA1018" s="177"/>
      <c r="AB1018" s="18">
        <v>22.6</v>
      </c>
      <c r="AC1018" s="185">
        <v>18.55</v>
      </c>
      <c r="AD1018" s="185">
        <v>18.55</v>
      </c>
      <c r="AE1018" s="185">
        <v>18.55</v>
      </c>
      <c r="AF1018" s="185"/>
      <c r="AG1018" s="185">
        <v>18.55</v>
      </c>
      <c r="AH1018" s="146">
        <f t="shared" si="23"/>
        <v>18.55</v>
      </c>
      <c r="AI1018" s="185"/>
      <c r="AJ1018" s="185"/>
      <c r="AK1018" s="185"/>
      <c r="AL1018" s="185"/>
      <c r="AM1018" s="186" t="s">
        <v>1275</v>
      </c>
      <c r="AN1018" s="177" t="s">
        <v>243</v>
      </c>
      <c r="AO1018" s="177">
        <v>276</v>
      </c>
      <c r="AP1018" s="177"/>
      <c r="AQ1018" s="177">
        <v>170</v>
      </c>
      <c r="AR1018" s="177">
        <v>181</v>
      </c>
      <c r="AS1018" s="177">
        <v>2009</v>
      </c>
      <c r="AT1018" s="177"/>
      <c r="AU1018" s="177"/>
      <c r="AV1018" s="177"/>
      <c r="AW1018" s="177" t="s">
        <v>1276</v>
      </c>
      <c r="AX1018" s="177"/>
      <c r="AY1018" s="177"/>
      <c r="AZ1018" s="177"/>
      <c r="BA1018" s="177"/>
      <c r="BB1018" s="177"/>
      <c r="BC1018" s="177"/>
      <c r="BD1018" s="177"/>
      <c r="BE1018" s="177"/>
      <c r="BF1018" s="177"/>
      <c r="BG1018" s="177"/>
      <c r="BH1018" s="177"/>
      <c r="BI1018" s="177"/>
      <c r="BJ1018" s="177"/>
      <c r="BK1018" s="177"/>
      <c r="BL1018" s="177"/>
      <c r="BM1018" s="177"/>
      <c r="BN1018" s="177"/>
      <c r="BO1018" s="177"/>
      <c r="BP1018" s="177"/>
      <c r="BQ1018" s="112"/>
      <c r="BR1018" s="113"/>
      <c r="BS1018" s="113"/>
      <c r="BT1018" s="113"/>
      <c r="BU1018" s="112"/>
    </row>
    <row r="1019" spans="1:73" s="119" customFormat="1" ht="12" customHeight="1">
      <c r="A1019" s="177"/>
      <c r="B1019" s="177"/>
      <c r="C1019" s="177"/>
      <c r="D1019" s="183">
        <v>393.9</v>
      </c>
      <c r="E1019" s="184" t="s">
        <v>276</v>
      </c>
      <c r="F1019" s="67">
        <f>IF(D1019&lt;=374.5,(D1019-'[2]Stages'!$C$73)*'[2]Stages'!$H$74+'[2]Stages'!$E$73,IF(D1019&lt;=385.3,(D1019-'[2]Stages'!$C$74)*'[2]Stages'!$H$75+'[2]Stages'!$E$74,IF(D1019&lt;=391.8,(D1019-'[2]Stages'!$C$75)*'[2]Stages'!$H$76+'[2]Stages'!$E$75,IF(D1019&lt;=397.5,(D1019-'[2]Stages'!$C$76)*'[2]Stages'!$H$77+'[2]Stages'!$E$76,IF(D1019&lt;=407,(D1019-'[2]Stages'!$C$77)*'[2]Stages'!$H$78+'[2]Stages'!$E$77,IF(D1019&lt;=411.2,(D1019-'[2]Stages'!$C$78)*'[2]Stages'!$H$79+'[2]Stages'!$E$78,IF(D1019&lt;=416,(D1019-'[2]Stages'!$C$79)*'[2]Stages'!$H$80+'[2]Stages'!$E$79)))))))</f>
        <v>389.7573684210526</v>
      </c>
      <c r="G1019" s="177" t="s">
        <v>19</v>
      </c>
      <c r="H1019" s="177" t="s">
        <v>1268</v>
      </c>
      <c r="I1019" s="177" t="s">
        <v>1269</v>
      </c>
      <c r="J1019" s="233"/>
      <c r="K1019" s="177" t="s">
        <v>1272</v>
      </c>
      <c r="L1019" s="177"/>
      <c r="M1019" s="177">
        <v>140</v>
      </c>
      <c r="N1019" s="234"/>
      <c r="O1019" s="234"/>
      <c r="P1019" s="234"/>
      <c r="Q1019" s="177" t="s">
        <v>701</v>
      </c>
      <c r="R1019" s="177" t="s">
        <v>1273</v>
      </c>
      <c r="S1019" s="177"/>
      <c r="T1019" s="177"/>
      <c r="U1019" s="177" t="s">
        <v>1274</v>
      </c>
      <c r="V1019" s="177"/>
      <c r="W1019" s="105" t="s">
        <v>477</v>
      </c>
      <c r="X1019" s="177"/>
      <c r="Y1019" s="177"/>
      <c r="Z1019" s="177"/>
      <c r="AA1019" s="177"/>
      <c r="AB1019" s="18">
        <v>22.6</v>
      </c>
      <c r="AC1019" s="185">
        <v>18.41</v>
      </c>
      <c r="AD1019" s="185">
        <v>18.41</v>
      </c>
      <c r="AE1019" s="185">
        <v>18.41</v>
      </c>
      <c r="AF1019" s="185"/>
      <c r="AG1019" s="185">
        <v>18.41</v>
      </c>
      <c r="AH1019" s="146">
        <f t="shared" si="23"/>
        <v>18.41</v>
      </c>
      <c r="AI1019" s="185"/>
      <c r="AJ1019" s="185"/>
      <c r="AK1019" s="185"/>
      <c r="AL1019" s="185"/>
      <c r="AM1019" s="186" t="s">
        <v>1275</v>
      </c>
      <c r="AN1019" s="177" t="s">
        <v>243</v>
      </c>
      <c r="AO1019" s="177">
        <v>276</v>
      </c>
      <c r="AP1019" s="177"/>
      <c r="AQ1019" s="177">
        <v>170</v>
      </c>
      <c r="AR1019" s="177">
        <v>181</v>
      </c>
      <c r="AS1019" s="177">
        <v>2009</v>
      </c>
      <c r="AT1019" s="177"/>
      <c r="AU1019" s="177"/>
      <c r="AV1019" s="177"/>
      <c r="AW1019" s="177" t="s">
        <v>1276</v>
      </c>
      <c r="AX1019" s="177"/>
      <c r="AY1019" s="177"/>
      <c r="AZ1019" s="177"/>
      <c r="BA1019" s="177"/>
      <c r="BB1019" s="177"/>
      <c r="BC1019" s="177"/>
      <c r="BD1019" s="177"/>
      <c r="BE1019" s="177"/>
      <c r="BF1019" s="177"/>
      <c r="BG1019" s="177"/>
      <c r="BH1019" s="177"/>
      <c r="BI1019" s="177"/>
      <c r="BJ1019" s="177"/>
      <c r="BN1019" s="177"/>
      <c r="BO1019" s="177"/>
      <c r="BP1019" s="177"/>
      <c r="BQ1019" s="112"/>
      <c r="BR1019" s="113"/>
      <c r="BS1019" s="113"/>
      <c r="BT1019" s="113"/>
      <c r="BU1019" s="112"/>
    </row>
    <row r="1020" spans="1:69" s="119" customFormat="1" ht="12" customHeight="1">
      <c r="A1020" s="215" t="s">
        <v>1282</v>
      </c>
      <c r="B1020" s="216">
        <v>388.84</v>
      </c>
      <c r="D1020" s="218">
        <v>393.9</v>
      </c>
      <c r="E1020" s="219" t="s">
        <v>786</v>
      </c>
      <c r="F1020" s="67">
        <f>IF(D1020&lt;=374.5,(D1020-'[2]Stages'!$C$73)*'[2]Stages'!$H$74+'[2]Stages'!$E$73,IF(D1020&lt;=385.3,(D1020-'[2]Stages'!$C$74)*'[2]Stages'!$H$75+'[2]Stages'!$E$74,IF(D1020&lt;=391.8,(D1020-'[2]Stages'!$C$75)*'[2]Stages'!$H$76+'[2]Stages'!$E$75,IF(D1020&lt;=397.5,(D1020-'[2]Stages'!$C$76)*'[2]Stages'!$H$77+'[2]Stages'!$E$76,IF(D1020&lt;=407,(D1020-'[2]Stages'!$C$77)*'[2]Stages'!$H$78+'[2]Stages'!$E$77,IF(D1020&lt;=411.2,(D1020-'[2]Stages'!$C$78)*'[2]Stages'!$H$79+'[2]Stages'!$E$78,IF(D1020&lt;=416,(D1020-'[2]Stages'!$C$79)*'[2]Stages'!$H$80+'[2]Stages'!$E$79)))))))</f>
        <v>389.7573684210526</v>
      </c>
      <c r="G1020" s="119" t="s">
        <v>19</v>
      </c>
      <c r="H1020" s="215" t="s">
        <v>1268</v>
      </c>
      <c r="I1020" s="220" t="s">
        <v>1269</v>
      </c>
      <c r="M1020" s="216"/>
      <c r="Q1020" s="215" t="s">
        <v>238</v>
      </c>
      <c r="R1020" s="227" t="s">
        <v>1281</v>
      </c>
      <c r="W1020" s="105" t="s">
        <v>477</v>
      </c>
      <c r="AA1020" s="221" t="s">
        <v>788</v>
      </c>
      <c r="AB1020" s="18">
        <v>22.4</v>
      </c>
      <c r="AC1020" s="222">
        <v>19.71</v>
      </c>
      <c r="AD1020" s="223"/>
      <c r="AE1020" s="222">
        <v>19.71</v>
      </c>
      <c r="AF1020" s="222">
        <v>0.12</v>
      </c>
      <c r="AG1020" s="222">
        <v>19.71</v>
      </c>
      <c r="AH1020" s="146">
        <f t="shared" si="23"/>
        <v>19.910000000000004</v>
      </c>
      <c r="AI1020" s="222">
        <v>22.6</v>
      </c>
      <c r="AJ1020" s="223"/>
      <c r="AM1020" s="119" t="s">
        <v>789</v>
      </c>
      <c r="AN1020" s="119" t="s">
        <v>231</v>
      </c>
      <c r="AO1020" s="119">
        <v>284</v>
      </c>
      <c r="AQ1020" s="119">
        <v>599</v>
      </c>
      <c r="AR1020" s="119">
        <v>609</v>
      </c>
      <c r="AS1020" s="119">
        <v>2009</v>
      </c>
      <c r="AW1020" s="119" t="s">
        <v>790</v>
      </c>
      <c r="BE1020" s="177"/>
      <c r="BF1020" s="177"/>
      <c r="BG1020" s="177"/>
      <c r="BH1020" s="177"/>
      <c r="BI1020" s="177"/>
      <c r="BJ1020" s="177"/>
      <c r="BK1020" s="112"/>
      <c r="BL1020" s="113"/>
      <c r="BM1020" s="113"/>
      <c r="BN1020" s="113"/>
      <c r="BO1020" s="113"/>
      <c r="BP1020" s="101"/>
      <c r="BQ1020" s="101"/>
    </row>
    <row r="1021" spans="1:69" s="119" customFormat="1" ht="12" customHeight="1">
      <c r="A1021" s="215" t="s">
        <v>1283</v>
      </c>
      <c r="B1021" s="217">
        <v>388.88</v>
      </c>
      <c r="D1021" s="224">
        <v>393.94</v>
      </c>
      <c r="E1021" s="219" t="s">
        <v>786</v>
      </c>
      <c r="F1021" s="67">
        <f>IF(D1021&lt;=374.5,(D1021-'[2]Stages'!$C$73)*'[2]Stages'!$H$74+'[2]Stages'!$E$73,IF(D1021&lt;=385.3,(D1021-'[2]Stages'!$C$74)*'[2]Stages'!$H$75+'[2]Stages'!$E$74,IF(D1021&lt;=391.8,(D1021-'[2]Stages'!$C$75)*'[2]Stages'!$H$76+'[2]Stages'!$E$75,IF(D1021&lt;=397.5,(D1021-'[2]Stages'!$C$76)*'[2]Stages'!$H$77+'[2]Stages'!$E$76,IF(D1021&lt;=407,(D1021-'[2]Stages'!$C$77)*'[2]Stages'!$H$78+'[2]Stages'!$E$77,IF(D1021&lt;=411.2,(D1021-'[2]Stages'!$C$78)*'[2]Stages'!$H$79+'[2]Stages'!$E$78,IF(D1021&lt;=416,(D1021-'[2]Stages'!$C$79)*'[2]Stages'!$H$80+'[2]Stages'!$E$79)))))))</f>
        <v>389.7961754385965</v>
      </c>
      <c r="G1021" s="119" t="s">
        <v>19</v>
      </c>
      <c r="H1021" s="215" t="s">
        <v>1268</v>
      </c>
      <c r="I1021" s="220" t="s">
        <v>1269</v>
      </c>
      <c r="M1021" s="217"/>
      <c r="Q1021" s="215" t="s">
        <v>207</v>
      </c>
      <c r="R1021" s="215" t="s">
        <v>1143</v>
      </c>
      <c r="W1021" s="105" t="s">
        <v>477</v>
      </c>
      <c r="AA1021" s="221" t="s">
        <v>788</v>
      </c>
      <c r="AB1021" s="18">
        <v>22.4</v>
      </c>
      <c r="AC1021" s="225">
        <v>20.44</v>
      </c>
      <c r="AD1021" s="223"/>
      <c r="AE1021" s="225">
        <v>20.44</v>
      </c>
      <c r="AF1021" s="225">
        <v>0.17</v>
      </c>
      <c r="AG1021" s="225">
        <v>20.44</v>
      </c>
      <c r="AH1021" s="146">
        <f t="shared" si="23"/>
        <v>20.640000000000004</v>
      </c>
      <c r="AI1021" s="225">
        <v>19.4</v>
      </c>
      <c r="AJ1021" s="223"/>
      <c r="AM1021" s="119" t="s">
        <v>789</v>
      </c>
      <c r="AN1021" s="119" t="s">
        <v>231</v>
      </c>
      <c r="AO1021" s="119">
        <v>284</v>
      </c>
      <c r="AQ1021" s="119">
        <v>599</v>
      </c>
      <c r="AR1021" s="119">
        <v>609</v>
      </c>
      <c r="AS1021" s="119">
        <v>2009</v>
      </c>
      <c r="AW1021" s="119" t="s">
        <v>790</v>
      </c>
      <c r="BE1021" s="177"/>
      <c r="BF1021" s="177"/>
      <c r="BG1021" s="177"/>
      <c r="BK1021" s="112"/>
      <c r="BL1021" s="113"/>
      <c r="BM1021" s="113"/>
      <c r="BN1021" s="113"/>
      <c r="BO1021" s="113"/>
      <c r="BP1021" s="101"/>
      <c r="BQ1021" s="101"/>
    </row>
    <row r="1022" spans="1:73" s="119" customFormat="1" ht="12" customHeight="1">
      <c r="A1022" s="177"/>
      <c r="B1022" s="177"/>
      <c r="C1022" s="177"/>
      <c r="D1022" s="183">
        <v>394.1</v>
      </c>
      <c r="E1022" s="184" t="s">
        <v>276</v>
      </c>
      <c r="F1022" s="67">
        <f>IF(D1022&lt;=374.5,(D1022-'[2]Stages'!$C$73)*'[2]Stages'!$H$74+'[2]Stages'!$E$73,IF(D1022&lt;=385.3,(D1022-'[2]Stages'!$C$74)*'[2]Stages'!$H$75+'[2]Stages'!$E$74,IF(D1022&lt;=391.8,(D1022-'[2]Stages'!$C$75)*'[2]Stages'!$H$76+'[2]Stages'!$E$75,IF(D1022&lt;=397.5,(D1022-'[2]Stages'!$C$76)*'[2]Stages'!$H$77+'[2]Stages'!$E$76,IF(D1022&lt;=407,(D1022-'[2]Stages'!$C$77)*'[2]Stages'!$H$78+'[2]Stages'!$E$77,IF(D1022&lt;=411.2,(D1022-'[2]Stages'!$C$78)*'[2]Stages'!$H$79+'[2]Stages'!$E$78,IF(D1022&lt;=416,(D1022-'[2]Stages'!$C$79)*'[2]Stages'!$H$80+'[2]Stages'!$E$79)))))))</f>
        <v>389.951403508772</v>
      </c>
      <c r="G1022" s="177" t="s">
        <v>19</v>
      </c>
      <c r="H1022" s="177" t="s">
        <v>1268</v>
      </c>
      <c r="I1022" s="177" t="s">
        <v>1284</v>
      </c>
      <c r="J1022" s="233"/>
      <c r="K1022" s="177" t="s">
        <v>1272</v>
      </c>
      <c r="L1022" s="177"/>
      <c r="M1022" s="235">
        <v>125</v>
      </c>
      <c r="N1022" s="234"/>
      <c r="O1022" s="234"/>
      <c r="P1022" s="234"/>
      <c r="Q1022" s="177" t="s">
        <v>701</v>
      </c>
      <c r="R1022" s="177" t="s">
        <v>1273</v>
      </c>
      <c r="S1022" s="177"/>
      <c r="T1022" s="177"/>
      <c r="U1022" s="177" t="s">
        <v>1274</v>
      </c>
      <c r="V1022" s="177"/>
      <c r="W1022" s="105" t="s">
        <v>477</v>
      </c>
      <c r="X1022" s="177"/>
      <c r="Y1022" s="177"/>
      <c r="Z1022" s="177"/>
      <c r="AA1022" s="177"/>
      <c r="AB1022" s="18">
        <v>22.6</v>
      </c>
      <c r="AC1022" s="236">
        <v>18.5</v>
      </c>
      <c r="AD1022" s="236">
        <v>18.5</v>
      </c>
      <c r="AE1022" s="236">
        <v>18.5</v>
      </c>
      <c r="AF1022" s="185"/>
      <c r="AG1022" s="236">
        <v>18.5</v>
      </c>
      <c r="AH1022" s="146">
        <f t="shared" si="23"/>
        <v>18.5</v>
      </c>
      <c r="AI1022" s="185"/>
      <c r="AJ1022" s="185"/>
      <c r="AK1022" s="185"/>
      <c r="AL1022" s="185"/>
      <c r="AM1022" s="186" t="s">
        <v>1275</v>
      </c>
      <c r="AN1022" s="177" t="s">
        <v>243</v>
      </c>
      <c r="AO1022" s="177">
        <v>276</v>
      </c>
      <c r="AP1022" s="177"/>
      <c r="AQ1022" s="177">
        <v>170</v>
      </c>
      <c r="AR1022" s="177">
        <v>181</v>
      </c>
      <c r="AS1022" s="177">
        <v>2009</v>
      </c>
      <c r="AT1022" s="177"/>
      <c r="AU1022" s="177"/>
      <c r="AV1022" s="177"/>
      <c r="AW1022" s="177" t="s">
        <v>1276</v>
      </c>
      <c r="AX1022" s="177"/>
      <c r="AY1022" s="177"/>
      <c r="AZ1022" s="177"/>
      <c r="BA1022" s="177"/>
      <c r="BB1022" s="177"/>
      <c r="BC1022" s="177"/>
      <c r="BD1022" s="177"/>
      <c r="BE1022" s="177"/>
      <c r="BF1022" s="177"/>
      <c r="BG1022" s="177"/>
      <c r="BH1022" s="177"/>
      <c r="BI1022" s="177"/>
      <c r="BJ1022" s="177"/>
      <c r="BK1022" s="177"/>
      <c r="BL1022" s="177"/>
      <c r="BM1022" s="177"/>
      <c r="BQ1022" s="112"/>
      <c r="BR1022" s="113"/>
      <c r="BS1022" s="113"/>
      <c r="BT1022" s="113"/>
      <c r="BU1022" s="112"/>
    </row>
    <row r="1023" spans="1:73" s="119" customFormat="1" ht="12" customHeight="1">
      <c r="A1023" s="177"/>
      <c r="B1023" s="177"/>
      <c r="C1023" s="177"/>
      <c r="D1023" s="187">
        <f>(125-M1023)/(125-43)*0.9+394.1</f>
        <v>394.10384146341465</v>
      </c>
      <c r="E1023" s="184" t="s">
        <v>276</v>
      </c>
      <c r="F1023" s="67">
        <f>IF(D1023&lt;=374.5,(D1023-'[2]Stages'!$C$73)*'[2]Stages'!$H$74+'[2]Stages'!$E$73,IF(D1023&lt;=385.3,(D1023-'[2]Stages'!$C$74)*'[2]Stages'!$H$75+'[2]Stages'!$E$74,IF(D1023&lt;=391.8,(D1023-'[2]Stages'!$C$75)*'[2]Stages'!$H$76+'[2]Stages'!$E$75,IF(D1023&lt;=397.5,(D1023-'[2]Stages'!$C$76)*'[2]Stages'!$H$77+'[2]Stages'!$E$76,IF(D1023&lt;=407,(D1023-'[2]Stages'!$C$77)*'[2]Stages'!$H$78+'[2]Stages'!$E$77,IF(D1023&lt;=411.2,(D1023-'[2]Stages'!$C$78)*'[2]Stages'!$H$79+'[2]Stages'!$E$78,IF(D1023&lt;=416,(D1023-'[2]Stages'!$C$79)*'[2]Stages'!$H$80+'[2]Stages'!$E$79)))))))</f>
        <v>389.9551304022251</v>
      </c>
      <c r="G1023" s="177" t="s">
        <v>19</v>
      </c>
      <c r="H1023" s="177" t="s">
        <v>1268</v>
      </c>
      <c r="I1023" s="177" t="s">
        <v>1284</v>
      </c>
      <c r="J1023" s="233"/>
      <c r="K1023" s="177" t="s">
        <v>1272</v>
      </c>
      <c r="L1023" s="177"/>
      <c r="M1023" s="235">
        <v>124.65</v>
      </c>
      <c r="N1023" s="234"/>
      <c r="O1023" s="234"/>
      <c r="P1023" s="234"/>
      <c r="Q1023" s="177" t="s">
        <v>701</v>
      </c>
      <c r="R1023" s="177" t="s">
        <v>1273</v>
      </c>
      <c r="S1023" s="177"/>
      <c r="T1023" s="177"/>
      <c r="U1023" s="177" t="s">
        <v>1274</v>
      </c>
      <c r="V1023" s="177"/>
      <c r="W1023" s="105" t="s">
        <v>477</v>
      </c>
      <c r="X1023" s="177"/>
      <c r="Y1023" s="177"/>
      <c r="Z1023" s="177"/>
      <c r="AA1023" s="177"/>
      <c r="AB1023" s="18">
        <v>22.6</v>
      </c>
      <c r="AC1023" s="236">
        <v>18.3948494</v>
      </c>
      <c r="AD1023" s="236">
        <v>18.3948494</v>
      </c>
      <c r="AE1023" s="236">
        <v>18.3948494</v>
      </c>
      <c r="AF1023" s="185"/>
      <c r="AG1023" s="236">
        <v>18.3948494</v>
      </c>
      <c r="AH1023" s="146">
        <f t="shared" si="23"/>
        <v>18.3948494</v>
      </c>
      <c r="AI1023" s="185"/>
      <c r="AJ1023" s="185"/>
      <c r="AK1023" s="185"/>
      <c r="AL1023" s="185"/>
      <c r="AM1023" s="186" t="s">
        <v>1275</v>
      </c>
      <c r="AN1023" s="177" t="s">
        <v>243</v>
      </c>
      <c r="AO1023" s="177">
        <v>276</v>
      </c>
      <c r="AP1023" s="177"/>
      <c r="AQ1023" s="177">
        <v>170</v>
      </c>
      <c r="AR1023" s="177">
        <v>181</v>
      </c>
      <c r="AS1023" s="177">
        <v>2009</v>
      </c>
      <c r="AT1023" s="177"/>
      <c r="AU1023" s="177"/>
      <c r="AV1023" s="177"/>
      <c r="AW1023" s="177" t="s">
        <v>1276</v>
      </c>
      <c r="AX1023" s="177"/>
      <c r="AY1023" s="177"/>
      <c r="AZ1023" s="177"/>
      <c r="BA1023" s="177"/>
      <c r="BB1023" s="177"/>
      <c r="BC1023" s="177"/>
      <c r="BD1023" s="177"/>
      <c r="BE1023" s="177"/>
      <c r="BF1023" s="177"/>
      <c r="BG1023" s="177"/>
      <c r="BH1023" s="177"/>
      <c r="BI1023" s="177"/>
      <c r="BJ1023" s="177"/>
      <c r="BK1023" s="177"/>
      <c r="BL1023" s="177"/>
      <c r="BM1023" s="177"/>
      <c r="BN1023" s="177"/>
      <c r="BO1023" s="177"/>
      <c r="BP1023" s="177"/>
      <c r="BQ1023" s="112"/>
      <c r="BR1023" s="113"/>
      <c r="BS1023" s="113"/>
      <c r="BT1023" s="113"/>
      <c r="BU1023" s="112"/>
    </row>
    <row r="1024" spans="1:73" s="119" customFormat="1" ht="12" customHeight="1">
      <c r="A1024" s="177"/>
      <c r="B1024" s="177"/>
      <c r="C1024" s="177"/>
      <c r="D1024" s="187">
        <f>(125-M1024)/(125-43)*0.9+394.1</f>
        <v>394.1109756097561</v>
      </c>
      <c r="E1024" s="184" t="s">
        <v>276</v>
      </c>
      <c r="F1024" s="67">
        <f>IF(D1024&lt;=374.5,(D1024-'[2]Stages'!$C$73)*'[2]Stages'!$H$74+'[2]Stages'!$E$73,IF(D1024&lt;=385.3,(D1024-'[2]Stages'!$C$74)*'[2]Stages'!$H$75+'[2]Stages'!$E$74,IF(D1024&lt;=391.8,(D1024-'[2]Stages'!$C$75)*'[2]Stages'!$H$76+'[2]Stages'!$E$75,IF(D1024&lt;=397.5,(D1024-'[2]Stages'!$C$76)*'[2]Stages'!$H$77+'[2]Stages'!$E$76,IF(D1024&lt;=407,(D1024-'[2]Stages'!$C$77)*'[2]Stages'!$H$78+'[2]Stages'!$E$77,IF(D1024&lt;=411.2,(D1024-'[2]Stages'!$C$78)*'[2]Stages'!$H$79+'[2]Stages'!$E$78,IF(D1024&lt;=416,(D1024-'[2]Stages'!$C$79)*'[2]Stages'!$H$80+'[2]Stages'!$E$79)))))))</f>
        <v>389.96205177578094</v>
      </c>
      <c r="G1024" s="177" t="s">
        <v>19</v>
      </c>
      <c r="H1024" s="177" t="s">
        <v>1268</v>
      </c>
      <c r="I1024" s="177" t="s">
        <v>1284</v>
      </c>
      <c r="J1024" s="233"/>
      <c r="K1024" s="177" t="s">
        <v>1272</v>
      </c>
      <c r="L1024" s="177"/>
      <c r="M1024" s="177">
        <v>124</v>
      </c>
      <c r="N1024" s="234"/>
      <c r="O1024" s="234"/>
      <c r="P1024" s="234"/>
      <c r="Q1024" s="177" t="s">
        <v>701</v>
      </c>
      <c r="R1024" s="177" t="s">
        <v>1273</v>
      </c>
      <c r="S1024" s="177"/>
      <c r="T1024" s="177"/>
      <c r="U1024" s="177" t="s">
        <v>1274</v>
      </c>
      <c r="V1024" s="177"/>
      <c r="W1024" s="105" t="s">
        <v>477</v>
      </c>
      <c r="X1024" s="177"/>
      <c r="Y1024" s="177"/>
      <c r="Z1024" s="177"/>
      <c r="AA1024" s="177"/>
      <c r="AB1024" s="18">
        <v>22.6</v>
      </c>
      <c r="AC1024" s="185">
        <v>18.3</v>
      </c>
      <c r="AD1024" s="185">
        <v>18.3</v>
      </c>
      <c r="AE1024" s="185">
        <v>18.3</v>
      </c>
      <c r="AF1024" s="185"/>
      <c r="AG1024" s="185">
        <v>18.3</v>
      </c>
      <c r="AH1024" s="146">
        <f t="shared" si="23"/>
        <v>18.3</v>
      </c>
      <c r="AI1024" s="185"/>
      <c r="AJ1024" s="185"/>
      <c r="AK1024" s="185"/>
      <c r="AL1024" s="185"/>
      <c r="AM1024" s="186" t="s">
        <v>1275</v>
      </c>
      <c r="AN1024" s="177" t="s">
        <v>243</v>
      </c>
      <c r="AO1024" s="177">
        <v>276</v>
      </c>
      <c r="AP1024" s="177"/>
      <c r="AQ1024" s="177">
        <v>170</v>
      </c>
      <c r="AR1024" s="177">
        <v>181</v>
      </c>
      <c r="AS1024" s="177">
        <v>2009</v>
      </c>
      <c r="AT1024" s="177"/>
      <c r="AU1024" s="177"/>
      <c r="AV1024" s="177"/>
      <c r="AW1024" s="177" t="s">
        <v>1276</v>
      </c>
      <c r="AX1024" s="177"/>
      <c r="AY1024" s="177"/>
      <c r="AZ1024" s="177"/>
      <c r="BA1024" s="177"/>
      <c r="BB1024" s="177"/>
      <c r="BC1024" s="177"/>
      <c r="BD1024" s="177"/>
      <c r="BE1024" s="177"/>
      <c r="BF1024" s="177"/>
      <c r="BG1024" s="177"/>
      <c r="BH1024" s="177"/>
      <c r="BI1024" s="177"/>
      <c r="BJ1024" s="177"/>
      <c r="BK1024" s="177"/>
      <c r="BL1024" s="177"/>
      <c r="BM1024" s="177"/>
      <c r="BN1024" s="177"/>
      <c r="BO1024" s="177"/>
      <c r="BP1024" s="177"/>
      <c r="BQ1024" s="112"/>
      <c r="BR1024" s="113"/>
      <c r="BS1024" s="113"/>
      <c r="BT1024" s="113"/>
      <c r="BU1024" s="112"/>
    </row>
    <row r="1025" spans="1:73" s="119" customFormat="1" ht="12" customHeight="1">
      <c r="A1025" s="177"/>
      <c r="B1025" s="177"/>
      <c r="C1025" s="177"/>
      <c r="D1025" s="187">
        <v>394.5</v>
      </c>
      <c r="E1025" s="184" t="s">
        <v>276</v>
      </c>
      <c r="F1025" s="67">
        <f>IF(D1025&lt;=374.5,(D1025-'[2]Stages'!$C$73)*'[2]Stages'!$H$74+'[2]Stages'!$E$73,IF(D1025&lt;=385.3,(D1025-'[2]Stages'!$C$74)*'[2]Stages'!$H$75+'[2]Stages'!$E$74,IF(D1025&lt;=391.8,(D1025-'[2]Stages'!$C$75)*'[2]Stages'!$H$76+'[2]Stages'!$E$75,IF(D1025&lt;=397.5,(D1025-'[2]Stages'!$C$76)*'[2]Stages'!$H$77+'[2]Stages'!$E$76,IF(D1025&lt;=407,(D1025-'[2]Stages'!$C$77)*'[2]Stages'!$H$78+'[2]Stages'!$E$77,IF(D1025&lt;=411.2,(D1025-'[2]Stages'!$C$78)*'[2]Stages'!$H$79+'[2]Stages'!$E$78,IF(D1025&lt;=416,(D1025-'[2]Stages'!$C$79)*'[2]Stages'!$H$80+'[2]Stages'!$E$79)))))))</f>
        <v>390.33947368421053</v>
      </c>
      <c r="G1025" s="177" t="s">
        <v>19</v>
      </c>
      <c r="H1025" s="177" t="s">
        <v>1285</v>
      </c>
      <c r="I1025" s="177" t="s">
        <v>1284</v>
      </c>
      <c r="J1025" s="177"/>
      <c r="K1025" s="177" t="s">
        <v>1286</v>
      </c>
      <c r="L1025" s="177"/>
      <c r="M1025" s="177">
        <v>25.05</v>
      </c>
      <c r="N1025" s="177"/>
      <c r="O1025" s="177"/>
      <c r="P1025" s="177"/>
      <c r="Q1025" s="177" t="s">
        <v>1287</v>
      </c>
      <c r="R1025" s="177" t="s">
        <v>1288</v>
      </c>
      <c r="S1025" s="177"/>
      <c r="T1025" s="177"/>
      <c r="U1025" s="177" t="s">
        <v>1289</v>
      </c>
      <c r="V1025" s="177"/>
      <c r="W1025" s="105" t="s">
        <v>477</v>
      </c>
      <c r="X1025" s="177"/>
      <c r="Y1025" s="177"/>
      <c r="Z1025" s="177"/>
      <c r="AA1025" s="177"/>
      <c r="AB1025" s="18">
        <v>22.6</v>
      </c>
      <c r="AC1025" s="185">
        <v>19.53</v>
      </c>
      <c r="AD1025" s="185">
        <v>19.53</v>
      </c>
      <c r="AE1025" s="185">
        <v>19.53</v>
      </c>
      <c r="AF1025" s="185"/>
      <c r="AG1025" s="185">
        <v>19.53</v>
      </c>
      <c r="AH1025" s="146">
        <f t="shared" si="23"/>
        <v>19.53</v>
      </c>
      <c r="AI1025" s="185"/>
      <c r="AJ1025" s="185"/>
      <c r="AK1025" s="185"/>
      <c r="AL1025" s="185"/>
      <c r="AM1025" s="186" t="s">
        <v>1275</v>
      </c>
      <c r="AN1025" s="177" t="s">
        <v>243</v>
      </c>
      <c r="AO1025" s="177">
        <v>276</v>
      </c>
      <c r="AP1025" s="177"/>
      <c r="AQ1025" s="177">
        <v>170</v>
      </c>
      <c r="AR1025" s="177">
        <v>181</v>
      </c>
      <c r="AS1025" s="177">
        <v>2009</v>
      </c>
      <c r="AT1025" s="177"/>
      <c r="AU1025" s="177"/>
      <c r="AV1025" s="177"/>
      <c r="AW1025" s="177" t="s">
        <v>1276</v>
      </c>
      <c r="AX1025" s="177"/>
      <c r="AY1025" s="177"/>
      <c r="AZ1025" s="177"/>
      <c r="BA1025" s="177"/>
      <c r="BB1025" s="177"/>
      <c r="BC1025" s="177"/>
      <c r="BD1025" s="177"/>
      <c r="BE1025" s="177"/>
      <c r="BF1025" s="177"/>
      <c r="BG1025" s="177"/>
      <c r="BH1025" s="177"/>
      <c r="BI1025" s="177"/>
      <c r="BJ1025" s="177"/>
      <c r="BK1025" s="177"/>
      <c r="BL1025" s="177"/>
      <c r="BM1025" s="177"/>
      <c r="BN1025" s="177"/>
      <c r="BO1025" s="177"/>
      <c r="BP1025" s="177"/>
      <c r="BQ1025" s="112"/>
      <c r="BR1025" s="113"/>
      <c r="BS1025" s="113"/>
      <c r="BT1025" s="113"/>
      <c r="BU1025" s="112"/>
    </row>
    <row r="1026" spans="1:73" s="119" customFormat="1" ht="12" customHeight="1">
      <c r="A1026" s="177"/>
      <c r="B1026" s="177"/>
      <c r="C1026" s="177"/>
      <c r="D1026" s="187">
        <f>(125-M1026)/(125-43)*0.9+394.1</f>
        <v>394.69268292682926</v>
      </c>
      <c r="E1026" s="184" t="s">
        <v>276</v>
      </c>
      <c r="F1026" s="67">
        <f>IF(D1026&lt;=374.5,(D1026-'[2]Stages'!$C$73)*'[2]Stages'!$H$74+'[2]Stages'!$E$73,IF(D1026&lt;=385.3,(D1026-'[2]Stages'!$C$74)*'[2]Stages'!$H$75+'[2]Stages'!$E$74,IF(D1026&lt;=391.8,(D1026-'[2]Stages'!$C$75)*'[2]Stages'!$H$76+'[2]Stages'!$E$75,IF(D1026&lt;=397.5,(D1026-'[2]Stages'!$C$76)*'[2]Stages'!$H$77+'[2]Stages'!$E$76,IF(D1026&lt;=407,(D1026-'[2]Stages'!$C$77)*'[2]Stages'!$H$78+'[2]Stages'!$E$77,IF(D1026&lt;=411.2,(D1026-'[2]Stages'!$C$78)*'[2]Stages'!$H$79+'[2]Stages'!$E$78,IF(D1026&lt;=416,(D1026-'[2]Stages'!$C$79)*'[2]Stages'!$H$80+'[2]Stages'!$E$79)))))))</f>
        <v>390.5264099272572</v>
      </c>
      <c r="G1026" s="177" t="s">
        <v>19</v>
      </c>
      <c r="H1026" s="177" t="s">
        <v>1268</v>
      </c>
      <c r="I1026" s="177" t="s">
        <v>1284</v>
      </c>
      <c r="J1026" s="233"/>
      <c r="K1026" s="177" t="s">
        <v>1272</v>
      </c>
      <c r="L1026" s="177"/>
      <c r="M1026" s="177">
        <v>71</v>
      </c>
      <c r="N1026" s="234"/>
      <c r="O1026" s="234"/>
      <c r="P1026" s="234"/>
      <c r="Q1026" s="177" t="s">
        <v>701</v>
      </c>
      <c r="R1026" s="177" t="s">
        <v>1273</v>
      </c>
      <c r="S1026" s="177"/>
      <c r="T1026" s="177"/>
      <c r="U1026" s="177" t="s">
        <v>1274</v>
      </c>
      <c r="V1026" s="177"/>
      <c r="W1026" s="105" t="s">
        <v>477</v>
      </c>
      <c r="X1026" s="177"/>
      <c r="Y1026" s="177"/>
      <c r="Z1026" s="177"/>
      <c r="AA1026" s="177"/>
      <c r="AB1026" s="18">
        <v>22.6</v>
      </c>
      <c r="AC1026" s="185">
        <v>18.37</v>
      </c>
      <c r="AD1026" s="185">
        <v>18.37</v>
      </c>
      <c r="AE1026" s="185">
        <v>18.37</v>
      </c>
      <c r="AF1026" s="185"/>
      <c r="AG1026" s="185">
        <v>18.37</v>
      </c>
      <c r="AH1026" s="146">
        <f t="shared" si="23"/>
        <v>18.37</v>
      </c>
      <c r="AI1026" s="185"/>
      <c r="AJ1026" s="185"/>
      <c r="AK1026" s="185"/>
      <c r="AL1026" s="185"/>
      <c r="AM1026" s="186" t="s">
        <v>1275</v>
      </c>
      <c r="AN1026" s="177" t="s">
        <v>243</v>
      </c>
      <c r="AO1026" s="177">
        <v>276</v>
      </c>
      <c r="AP1026" s="177"/>
      <c r="AQ1026" s="177">
        <v>170</v>
      </c>
      <c r="AR1026" s="177">
        <v>181</v>
      </c>
      <c r="AS1026" s="177">
        <v>2009</v>
      </c>
      <c r="AT1026" s="177"/>
      <c r="AU1026" s="177"/>
      <c r="AV1026" s="177"/>
      <c r="AW1026" s="177" t="s">
        <v>1276</v>
      </c>
      <c r="AX1026" s="177"/>
      <c r="AY1026" s="177"/>
      <c r="AZ1026" s="177"/>
      <c r="BA1026" s="177"/>
      <c r="BB1026" s="177"/>
      <c r="BC1026" s="177"/>
      <c r="BD1026" s="177"/>
      <c r="BE1026" s="177"/>
      <c r="BF1026" s="177"/>
      <c r="BG1026" s="177"/>
      <c r="BH1026" s="177"/>
      <c r="BI1026" s="177"/>
      <c r="BJ1026" s="177"/>
      <c r="BK1026" s="177"/>
      <c r="BL1026" s="177"/>
      <c r="BM1026" s="177"/>
      <c r="BN1026" s="115"/>
      <c r="BO1026" s="114"/>
      <c r="BP1026" s="114"/>
      <c r="BQ1026" s="112"/>
      <c r="BR1026" s="113"/>
      <c r="BS1026" s="113"/>
      <c r="BT1026" s="113"/>
      <c r="BU1026" s="112"/>
    </row>
    <row r="1027" spans="1:69" s="119" customFormat="1" ht="12" customHeight="1">
      <c r="A1027" s="215" t="s">
        <v>1290</v>
      </c>
      <c r="B1027" s="216">
        <v>389.67</v>
      </c>
      <c r="D1027" s="218">
        <v>394.84</v>
      </c>
      <c r="E1027" s="219" t="s">
        <v>786</v>
      </c>
      <c r="F1027" s="67">
        <f>IF(D1027&lt;=374.5,(D1027-'[2]Stages'!$C$73)*'[2]Stages'!$H$74+'[2]Stages'!$E$73,IF(D1027&lt;=385.3,(D1027-'[2]Stages'!$C$74)*'[2]Stages'!$H$75+'[2]Stages'!$E$74,IF(D1027&lt;=391.8,(D1027-'[2]Stages'!$C$75)*'[2]Stages'!$H$76+'[2]Stages'!$E$75,IF(D1027&lt;=397.5,(D1027-'[2]Stages'!$C$76)*'[2]Stages'!$H$77+'[2]Stages'!$E$76,IF(D1027&lt;=407,(D1027-'[2]Stages'!$C$77)*'[2]Stages'!$H$78+'[2]Stages'!$E$77,IF(D1027&lt;=411.2,(D1027-'[2]Stages'!$C$78)*'[2]Stages'!$H$79+'[2]Stages'!$E$78,IF(D1027&lt;=416,(D1027-'[2]Stages'!$C$79)*'[2]Stages'!$H$80+'[2]Stages'!$E$79)))))))</f>
        <v>390.6693333333333</v>
      </c>
      <c r="G1027" s="119" t="s">
        <v>19</v>
      </c>
      <c r="H1027" s="215" t="s">
        <v>1268</v>
      </c>
      <c r="I1027" s="220" t="s">
        <v>1284</v>
      </c>
      <c r="M1027" s="216"/>
      <c r="Q1027" s="215" t="s">
        <v>238</v>
      </c>
      <c r="R1027" s="227" t="s">
        <v>1255</v>
      </c>
      <c r="W1027" s="105" t="s">
        <v>477</v>
      </c>
      <c r="AA1027" s="221" t="s">
        <v>788</v>
      </c>
      <c r="AB1027" s="18">
        <v>22.4</v>
      </c>
      <c r="AC1027" s="222">
        <v>18.65</v>
      </c>
      <c r="AD1027" s="223"/>
      <c r="AE1027" s="222">
        <v>18.65</v>
      </c>
      <c r="AF1027" s="222">
        <v>0.42</v>
      </c>
      <c r="AG1027" s="222">
        <v>18.65</v>
      </c>
      <c r="AH1027" s="146">
        <f t="shared" si="23"/>
        <v>18.85</v>
      </c>
      <c r="AI1027" s="222">
        <v>27.2</v>
      </c>
      <c r="AJ1027" s="223"/>
      <c r="AM1027" s="119" t="s">
        <v>789</v>
      </c>
      <c r="AN1027" s="119" t="s">
        <v>231</v>
      </c>
      <c r="AO1027" s="119">
        <v>284</v>
      </c>
      <c r="AQ1027" s="119">
        <v>599</v>
      </c>
      <c r="AR1027" s="119">
        <v>609</v>
      </c>
      <c r="AS1027" s="119">
        <v>2009</v>
      </c>
      <c r="AW1027" s="119" t="s">
        <v>790</v>
      </c>
      <c r="BE1027" s="177"/>
      <c r="BF1027" s="177"/>
      <c r="BG1027" s="177"/>
      <c r="BK1027" s="112"/>
      <c r="BL1027" s="113"/>
      <c r="BM1027" s="113"/>
      <c r="BN1027" s="113"/>
      <c r="BO1027" s="113"/>
      <c r="BP1027" s="101"/>
      <c r="BQ1027" s="101"/>
    </row>
    <row r="1028" spans="1:73" s="119" customFormat="1" ht="12" customHeight="1">
      <c r="A1028" s="177"/>
      <c r="B1028" s="177"/>
      <c r="C1028" s="177"/>
      <c r="D1028" s="187">
        <f>(125-M1028)/(125-43)*0.9+394.1</f>
        <v>394.89024390243907</v>
      </c>
      <c r="E1028" s="184" t="s">
        <v>276</v>
      </c>
      <c r="F1028" s="67">
        <f>IF(D1028&lt;=374.5,(D1028-'[2]Stages'!$C$73)*'[2]Stages'!$H$74+'[2]Stages'!$E$73,IF(D1028&lt;=385.3,(D1028-'[2]Stages'!$C$74)*'[2]Stages'!$H$75+'[2]Stages'!$E$74,IF(D1028&lt;=391.8,(D1028-'[2]Stages'!$C$75)*'[2]Stages'!$H$76+'[2]Stages'!$E$75,IF(D1028&lt;=397.5,(D1028-'[2]Stages'!$C$76)*'[2]Stages'!$H$77+'[2]Stages'!$E$76,IF(D1028&lt;=407,(D1028-'[2]Stages'!$C$77)*'[2]Stages'!$H$78+'[2]Stages'!$E$77,IF(D1028&lt;=411.2,(D1028-'[2]Stages'!$C$78)*'[2]Stages'!$H$79+'[2]Stages'!$E$78,IF(D1028&lt;=416,(D1028-'[2]Stages'!$C$79)*'[2]Stages'!$H$80+'[2]Stages'!$E$79)))))))</f>
        <v>390.71807873341896</v>
      </c>
      <c r="G1028" s="177" t="s">
        <v>19</v>
      </c>
      <c r="H1028" s="177" t="s">
        <v>1268</v>
      </c>
      <c r="I1028" s="177" t="s">
        <v>1284</v>
      </c>
      <c r="J1028" s="233"/>
      <c r="K1028" s="177" t="s">
        <v>1272</v>
      </c>
      <c r="L1028" s="177"/>
      <c r="M1028" s="177">
        <v>53</v>
      </c>
      <c r="N1028" s="234"/>
      <c r="O1028" s="234"/>
      <c r="P1028" s="234"/>
      <c r="Q1028" s="177" t="s">
        <v>701</v>
      </c>
      <c r="R1028" s="177" t="s">
        <v>1273</v>
      </c>
      <c r="S1028" s="177"/>
      <c r="T1028" s="177"/>
      <c r="U1028" s="177" t="s">
        <v>1274</v>
      </c>
      <c r="V1028" s="177"/>
      <c r="W1028" s="105" t="s">
        <v>477</v>
      </c>
      <c r="X1028" s="177"/>
      <c r="Y1028" s="177"/>
      <c r="Z1028" s="177"/>
      <c r="AA1028" s="177"/>
      <c r="AB1028" s="18">
        <v>22.6</v>
      </c>
      <c r="AC1028" s="185">
        <v>18.09</v>
      </c>
      <c r="AD1028" s="185">
        <v>18.09</v>
      </c>
      <c r="AE1028" s="185">
        <v>18.09</v>
      </c>
      <c r="AF1028" s="185"/>
      <c r="AG1028" s="185">
        <v>18.09</v>
      </c>
      <c r="AH1028" s="146">
        <f t="shared" si="23"/>
        <v>18.09</v>
      </c>
      <c r="AI1028" s="185"/>
      <c r="AJ1028" s="185"/>
      <c r="AK1028" s="185"/>
      <c r="AL1028" s="185"/>
      <c r="AM1028" s="186" t="s">
        <v>1275</v>
      </c>
      <c r="AN1028" s="177" t="s">
        <v>243</v>
      </c>
      <c r="AO1028" s="177">
        <v>276</v>
      </c>
      <c r="AP1028" s="177"/>
      <c r="AQ1028" s="177">
        <v>170</v>
      </c>
      <c r="AR1028" s="177">
        <v>181</v>
      </c>
      <c r="AS1028" s="177">
        <v>2009</v>
      </c>
      <c r="AT1028" s="177"/>
      <c r="AU1028" s="177"/>
      <c r="AV1028" s="177"/>
      <c r="AW1028" s="177" t="s">
        <v>1276</v>
      </c>
      <c r="AX1028" s="177"/>
      <c r="AY1028" s="177"/>
      <c r="AZ1028" s="177"/>
      <c r="BA1028" s="177"/>
      <c r="BB1028" s="177"/>
      <c r="BC1028" s="177"/>
      <c r="BD1028" s="177"/>
      <c r="BE1028" s="177"/>
      <c r="BF1028" s="177"/>
      <c r="BG1028" s="177"/>
      <c r="BH1028" s="177"/>
      <c r="BI1028" s="177"/>
      <c r="BJ1028" s="177"/>
      <c r="BK1028" s="177"/>
      <c r="BL1028" s="177"/>
      <c r="BM1028" s="177"/>
      <c r="BN1028" s="115"/>
      <c r="BO1028" s="114"/>
      <c r="BP1028" s="114"/>
      <c r="BQ1028" s="112"/>
      <c r="BR1028" s="113"/>
      <c r="BS1028" s="113"/>
      <c r="BT1028" s="113"/>
      <c r="BU1028" s="112"/>
    </row>
    <row r="1029" spans="1:73" s="119" customFormat="1" ht="12" customHeight="1">
      <c r="A1029" s="177"/>
      <c r="B1029" s="177"/>
      <c r="C1029" s="177"/>
      <c r="D1029" s="187">
        <v>394.9</v>
      </c>
      <c r="E1029" s="184" t="s">
        <v>276</v>
      </c>
      <c r="F1029" s="67">
        <f>IF(D1029&lt;=374.5,(D1029-'[2]Stages'!$C$73)*'[2]Stages'!$H$74+'[2]Stages'!$E$73,IF(D1029&lt;=385.3,(D1029-'[2]Stages'!$C$74)*'[2]Stages'!$H$75+'[2]Stages'!$E$74,IF(D1029&lt;=391.8,(D1029-'[2]Stages'!$C$75)*'[2]Stages'!$H$76+'[2]Stages'!$E$75,IF(D1029&lt;=397.5,(D1029-'[2]Stages'!$C$76)*'[2]Stages'!$H$77+'[2]Stages'!$E$76,IF(D1029&lt;=407,(D1029-'[2]Stages'!$C$77)*'[2]Stages'!$H$78+'[2]Stages'!$E$77,IF(D1029&lt;=411.2,(D1029-'[2]Stages'!$C$78)*'[2]Stages'!$H$79+'[2]Stages'!$E$78,IF(D1029&lt;=416,(D1029-'[2]Stages'!$C$79)*'[2]Stages'!$H$80+'[2]Stages'!$E$79)))))))</f>
        <v>390.72754385964913</v>
      </c>
      <c r="G1029" s="177" t="s">
        <v>19</v>
      </c>
      <c r="H1029" s="177" t="s">
        <v>1268</v>
      </c>
      <c r="I1029" s="177" t="s">
        <v>1284</v>
      </c>
      <c r="J1029" s="177"/>
      <c r="K1029" s="177" t="s">
        <v>1286</v>
      </c>
      <c r="L1029" s="177"/>
      <c r="M1029" s="177">
        <v>11.47</v>
      </c>
      <c r="N1029" s="234"/>
      <c r="O1029" s="234"/>
      <c r="P1029" s="234"/>
      <c r="Q1029" s="177" t="s">
        <v>1287</v>
      </c>
      <c r="R1029" s="177" t="s">
        <v>1288</v>
      </c>
      <c r="S1029" s="177"/>
      <c r="T1029" s="177"/>
      <c r="U1029" s="177" t="s">
        <v>1291</v>
      </c>
      <c r="V1029" s="177"/>
      <c r="W1029" s="105" t="s">
        <v>477</v>
      </c>
      <c r="X1029" s="177"/>
      <c r="Y1029" s="177"/>
      <c r="Z1029" s="177"/>
      <c r="AA1029" s="177"/>
      <c r="AB1029" s="18">
        <v>22.6</v>
      </c>
      <c r="AC1029" s="185">
        <v>19.7</v>
      </c>
      <c r="AD1029" s="185">
        <v>19.7</v>
      </c>
      <c r="AE1029" s="185">
        <v>19.7</v>
      </c>
      <c r="AF1029" s="185"/>
      <c r="AG1029" s="185">
        <v>19.7</v>
      </c>
      <c r="AH1029" s="146">
        <f t="shared" si="23"/>
        <v>19.7</v>
      </c>
      <c r="AI1029" s="185"/>
      <c r="AJ1029" s="185"/>
      <c r="AK1029" s="185"/>
      <c r="AL1029" s="185"/>
      <c r="AM1029" s="186" t="s">
        <v>1275</v>
      </c>
      <c r="AN1029" s="177" t="s">
        <v>243</v>
      </c>
      <c r="AO1029" s="177">
        <v>276</v>
      </c>
      <c r="AP1029" s="177"/>
      <c r="AQ1029" s="177">
        <v>170</v>
      </c>
      <c r="AR1029" s="177">
        <v>181</v>
      </c>
      <c r="AS1029" s="177">
        <v>2009</v>
      </c>
      <c r="AT1029" s="177"/>
      <c r="AU1029" s="177"/>
      <c r="AV1029" s="177"/>
      <c r="AW1029" s="177" t="s">
        <v>1276</v>
      </c>
      <c r="AX1029" s="177"/>
      <c r="AY1029" s="177"/>
      <c r="AZ1029" s="177"/>
      <c r="BA1029" s="177"/>
      <c r="BB1029" s="177"/>
      <c r="BC1029" s="177"/>
      <c r="BD1029" s="177"/>
      <c r="BE1029" s="177"/>
      <c r="BF1029" s="177"/>
      <c r="BG1029" s="177"/>
      <c r="BH1029" s="177"/>
      <c r="BI1029" s="177"/>
      <c r="BJ1029" s="177"/>
      <c r="BK1029" s="177"/>
      <c r="BL1029" s="177"/>
      <c r="BM1029" s="177"/>
      <c r="BN1029" s="115"/>
      <c r="BO1029" s="114"/>
      <c r="BP1029" s="114"/>
      <c r="BQ1029" s="112"/>
      <c r="BR1029" s="113"/>
      <c r="BS1029" s="113"/>
      <c r="BT1029" s="113"/>
      <c r="BU1029" s="112"/>
    </row>
    <row r="1030" spans="1:73" s="119" customFormat="1" ht="12" customHeight="1">
      <c r="A1030" s="177"/>
      <c r="B1030" s="177"/>
      <c r="C1030" s="177"/>
      <c r="D1030" s="183">
        <v>394.95</v>
      </c>
      <c r="E1030" s="184" t="s">
        <v>276</v>
      </c>
      <c r="F1030" s="67">
        <f>IF(D1030&lt;=374.5,(D1030-'[2]Stages'!$C$73)*'[2]Stages'!$H$74+'[2]Stages'!$E$73,IF(D1030&lt;=385.3,(D1030-'[2]Stages'!$C$74)*'[2]Stages'!$H$75+'[2]Stages'!$E$74,IF(D1030&lt;=391.8,(D1030-'[2]Stages'!$C$75)*'[2]Stages'!$H$76+'[2]Stages'!$E$75,IF(D1030&lt;=397.5,(D1030-'[2]Stages'!$C$76)*'[2]Stages'!$H$77+'[2]Stages'!$E$76,IF(D1030&lt;=407,(D1030-'[2]Stages'!$C$77)*'[2]Stages'!$H$78+'[2]Stages'!$E$77,IF(D1030&lt;=411.2,(D1030-'[2]Stages'!$C$78)*'[2]Stages'!$H$79+'[2]Stages'!$E$78,IF(D1030&lt;=416,(D1030-'[2]Stages'!$C$79)*'[2]Stages'!$H$80+'[2]Stages'!$E$79)))))))</f>
        <v>390.7760526315789</v>
      </c>
      <c r="G1030" s="177" t="s">
        <v>19</v>
      </c>
      <c r="H1030" s="177" t="s">
        <v>1285</v>
      </c>
      <c r="I1030" s="177" t="s">
        <v>1292</v>
      </c>
      <c r="J1030" s="177"/>
      <c r="K1030" s="177" t="s">
        <v>1286</v>
      </c>
      <c r="L1030" s="177"/>
      <c r="M1030" s="177">
        <v>21.85</v>
      </c>
      <c r="N1030" s="177"/>
      <c r="O1030" s="177"/>
      <c r="P1030" s="177"/>
      <c r="Q1030" s="177" t="s">
        <v>1287</v>
      </c>
      <c r="R1030" s="177" t="s">
        <v>1288</v>
      </c>
      <c r="S1030" s="177"/>
      <c r="T1030" s="177"/>
      <c r="U1030" s="177" t="s">
        <v>1289</v>
      </c>
      <c r="V1030" s="177"/>
      <c r="W1030" s="105" t="s">
        <v>477</v>
      </c>
      <c r="X1030" s="177"/>
      <c r="Y1030" s="177"/>
      <c r="Z1030" s="177"/>
      <c r="AA1030" s="177"/>
      <c r="AB1030" s="18">
        <v>22.6</v>
      </c>
      <c r="AC1030" s="185">
        <v>19.6</v>
      </c>
      <c r="AD1030" s="185">
        <v>19.6</v>
      </c>
      <c r="AE1030" s="185">
        <v>19.6</v>
      </c>
      <c r="AF1030" s="185"/>
      <c r="AG1030" s="185">
        <v>19.6</v>
      </c>
      <c r="AH1030" s="146">
        <f t="shared" si="23"/>
        <v>19.6</v>
      </c>
      <c r="AI1030" s="185"/>
      <c r="AJ1030" s="185"/>
      <c r="AK1030" s="185"/>
      <c r="AL1030" s="185"/>
      <c r="AM1030" s="186" t="s">
        <v>1275</v>
      </c>
      <c r="AN1030" s="177" t="s">
        <v>243</v>
      </c>
      <c r="AO1030" s="177">
        <v>276</v>
      </c>
      <c r="AP1030" s="177"/>
      <c r="AQ1030" s="177">
        <v>170</v>
      </c>
      <c r="AR1030" s="177">
        <v>181</v>
      </c>
      <c r="AS1030" s="177">
        <v>2009</v>
      </c>
      <c r="AT1030" s="177"/>
      <c r="AU1030" s="177"/>
      <c r="AV1030" s="177"/>
      <c r="AW1030" s="177" t="s">
        <v>1276</v>
      </c>
      <c r="AX1030" s="177"/>
      <c r="AY1030" s="177"/>
      <c r="AZ1030" s="177"/>
      <c r="BA1030" s="177"/>
      <c r="BB1030" s="177"/>
      <c r="BC1030" s="177"/>
      <c r="BD1030" s="177"/>
      <c r="BE1030" s="177"/>
      <c r="BF1030" s="177"/>
      <c r="BG1030" s="177"/>
      <c r="BH1030" s="177"/>
      <c r="BI1030" s="177"/>
      <c r="BJ1030" s="177"/>
      <c r="BK1030" s="177"/>
      <c r="BL1030" s="177"/>
      <c r="BM1030" s="177"/>
      <c r="BN1030" s="115"/>
      <c r="BO1030" s="114"/>
      <c r="BP1030" s="114"/>
      <c r="BQ1030" s="112"/>
      <c r="BR1030" s="113"/>
      <c r="BS1030" s="113"/>
      <c r="BT1030" s="113"/>
      <c r="BU1030" s="112"/>
    </row>
    <row r="1031" spans="1:73" s="119" customFormat="1" ht="12" customHeight="1">
      <c r="A1031" s="177"/>
      <c r="B1031" s="177"/>
      <c r="C1031" s="177"/>
      <c r="D1031" s="183">
        <v>395</v>
      </c>
      <c r="E1031" s="184" t="s">
        <v>276</v>
      </c>
      <c r="F1031" s="67">
        <f>IF(D1031&lt;=374.5,(D1031-'[2]Stages'!$C$73)*'[2]Stages'!$H$74+'[2]Stages'!$E$73,IF(D1031&lt;=385.3,(D1031-'[2]Stages'!$C$74)*'[2]Stages'!$H$75+'[2]Stages'!$E$74,IF(D1031&lt;=391.8,(D1031-'[2]Stages'!$C$75)*'[2]Stages'!$H$76+'[2]Stages'!$E$75,IF(D1031&lt;=397.5,(D1031-'[2]Stages'!$C$76)*'[2]Stages'!$H$77+'[2]Stages'!$E$76,IF(D1031&lt;=407,(D1031-'[2]Stages'!$C$77)*'[2]Stages'!$H$78+'[2]Stages'!$E$77,IF(D1031&lt;=411.2,(D1031-'[2]Stages'!$C$78)*'[2]Stages'!$H$79+'[2]Stages'!$E$78,IF(D1031&lt;=416,(D1031-'[2]Stages'!$C$79)*'[2]Stages'!$H$80+'[2]Stages'!$E$79)))))))</f>
        <v>390.82456140350877</v>
      </c>
      <c r="G1031" s="177" t="s">
        <v>19</v>
      </c>
      <c r="H1031" s="177" t="s">
        <v>1268</v>
      </c>
      <c r="I1031" s="177" t="s">
        <v>1292</v>
      </c>
      <c r="J1031" s="233"/>
      <c r="K1031" s="177" t="s">
        <v>1272</v>
      </c>
      <c r="L1031" s="177"/>
      <c r="M1031" s="177">
        <v>43</v>
      </c>
      <c r="N1031" s="234"/>
      <c r="O1031" s="234"/>
      <c r="P1031" s="234"/>
      <c r="Q1031" s="177" t="s">
        <v>701</v>
      </c>
      <c r="R1031" s="177" t="s">
        <v>1273</v>
      </c>
      <c r="S1031" s="177"/>
      <c r="T1031" s="177"/>
      <c r="U1031" s="177" t="s">
        <v>1274</v>
      </c>
      <c r="V1031" s="177"/>
      <c r="W1031" s="177" t="s">
        <v>1293</v>
      </c>
      <c r="X1031" s="177"/>
      <c r="Y1031" s="177"/>
      <c r="Z1031" s="177"/>
      <c r="AA1031" s="177"/>
      <c r="AB1031" s="18">
        <v>22.6</v>
      </c>
      <c r="AC1031" s="185">
        <v>18.85</v>
      </c>
      <c r="AD1031" s="185">
        <v>18.85</v>
      </c>
      <c r="AE1031" s="185">
        <v>18.85</v>
      </c>
      <c r="AF1031" s="185"/>
      <c r="AG1031" s="185">
        <v>18.85</v>
      </c>
      <c r="AH1031" s="146">
        <f t="shared" si="23"/>
        <v>18.85</v>
      </c>
      <c r="AI1031" s="185"/>
      <c r="AJ1031" s="185"/>
      <c r="AK1031" s="185"/>
      <c r="AL1031" s="185"/>
      <c r="AM1031" s="186" t="s">
        <v>1275</v>
      </c>
      <c r="AN1031" s="177" t="s">
        <v>243</v>
      </c>
      <c r="AO1031" s="177">
        <v>276</v>
      </c>
      <c r="AP1031" s="177"/>
      <c r="AQ1031" s="177">
        <v>170</v>
      </c>
      <c r="AR1031" s="177">
        <v>181</v>
      </c>
      <c r="AS1031" s="177">
        <v>2009</v>
      </c>
      <c r="AT1031" s="177"/>
      <c r="AU1031" s="177"/>
      <c r="AV1031" s="177"/>
      <c r="AW1031" s="177" t="s">
        <v>1276</v>
      </c>
      <c r="AX1031" s="177"/>
      <c r="AY1031" s="177"/>
      <c r="AZ1031" s="177"/>
      <c r="BA1031" s="177"/>
      <c r="BB1031" s="177"/>
      <c r="BC1031" s="177"/>
      <c r="BD1031" s="177"/>
      <c r="BE1031" s="177"/>
      <c r="BF1031" s="177"/>
      <c r="BG1031" s="177"/>
      <c r="BH1031" s="177"/>
      <c r="BI1031" s="177"/>
      <c r="BJ1031" s="177"/>
      <c r="BK1031" s="114"/>
      <c r="BL1031" s="115"/>
      <c r="BM1031" s="114"/>
      <c r="BN1031" s="177"/>
      <c r="BO1031" s="177"/>
      <c r="BP1031" s="177"/>
      <c r="BQ1031" s="112"/>
      <c r="BR1031" s="113"/>
      <c r="BS1031" s="113"/>
      <c r="BT1031" s="113"/>
      <c r="BU1031" s="112"/>
    </row>
    <row r="1032" spans="1:73" s="119" customFormat="1" ht="12" customHeight="1">
      <c r="A1032" s="177"/>
      <c r="B1032" s="177"/>
      <c r="C1032" s="177"/>
      <c r="D1032" s="183">
        <v>395</v>
      </c>
      <c r="E1032" s="184" t="s">
        <v>276</v>
      </c>
      <c r="F1032" s="67">
        <f>IF(D1032&lt;=374.5,(D1032-'[2]Stages'!$C$73)*'[2]Stages'!$H$74+'[2]Stages'!$E$73,IF(D1032&lt;=385.3,(D1032-'[2]Stages'!$C$74)*'[2]Stages'!$H$75+'[2]Stages'!$E$74,IF(D1032&lt;=391.8,(D1032-'[2]Stages'!$C$75)*'[2]Stages'!$H$76+'[2]Stages'!$E$75,IF(D1032&lt;=397.5,(D1032-'[2]Stages'!$C$76)*'[2]Stages'!$H$77+'[2]Stages'!$E$76,IF(D1032&lt;=407,(D1032-'[2]Stages'!$C$77)*'[2]Stages'!$H$78+'[2]Stages'!$E$77,IF(D1032&lt;=411.2,(D1032-'[2]Stages'!$C$78)*'[2]Stages'!$H$79+'[2]Stages'!$E$78,IF(D1032&lt;=416,(D1032-'[2]Stages'!$C$79)*'[2]Stages'!$H$80+'[2]Stages'!$E$79)))))))</f>
        <v>390.82456140350877</v>
      </c>
      <c r="G1032" s="177" t="s">
        <v>19</v>
      </c>
      <c r="H1032" s="177" t="s">
        <v>1268</v>
      </c>
      <c r="I1032" s="177" t="s">
        <v>1292</v>
      </c>
      <c r="J1032" s="177"/>
      <c r="K1032" s="177" t="s">
        <v>1286</v>
      </c>
      <c r="L1032" s="177"/>
      <c r="M1032" s="177">
        <v>10.67</v>
      </c>
      <c r="N1032" s="234"/>
      <c r="O1032" s="234"/>
      <c r="P1032" s="234"/>
      <c r="Q1032" s="177" t="s">
        <v>1287</v>
      </c>
      <c r="R1032" s="177" t="s">
        <v>1288</v>
      </c>
      <c r="S1032" s="177"/>
      <c r="T1032" s="177"/>
      <c r="U1032" s="177" t="s">
        <v>1291</v>
      </c>
      <c r="V1032" s="177"/>
      <c r="W1032" s="177" t="s">
        <v>1293</v>
      </c>
      <c r="X1032" s="177"/>
      <c r="Y1032" s="177"/>
      <c r="Z1032" s="177"/>
      <c r="AA1032" s="177"/>
      <c r="AB1032" s="18">
        <v>22.6</v>
      </c>
      <c r="AC1032" s="185">
        <v>19.7</v>
      </c>
      <c r="AD1032" s="185">
        <v>19.7</v>
      </c>
      <c r="AE1032" s="185">
        <v>19.7</v>
      </c>
      <c r="AF1032" s="185"/>
      <c r="AG1032" s="185">
        <v>19.7</v>
      </c>
      <c r="AH1032" s="146">
        <f t="shared" si="23"/>
        <v>19.7</v>
      </c>
      <c r="AI1032" s="185"/>
      <c r="AJ1032" s="185"/>
      <c r="AK1032" s="185"/>
      <c r="AL1032" s="185"/>
      <c r="AM1032" s="186" t="s">
        <v>1275</v>
      </c>
      <c r="AN1032" s="177" t="s">
        <v>243</v>
      </c>
      <c r="AO1032" s="177">
        <v>276</v>
      </c>
      <c r="AP1032" s="177"/>
      <c r="AQ1032" s="177">
        <v>170</v>
      </c>
      <c r="AR1032" s="177">
        <v>181</v>
      </c>
      <c r="AS1032" s="177">
        <v>2009</v>
      </c>
      <c r="AT1032" s="177"/>
      <c r="AU1032" s="177"/>
      <c r="AV1032" s="177"/>
      <c r="AW1032" s="177" t="s">
        <v>1276</v>
      </c>
      <c r="AX1032" s="177"/>
      <c r="AY1032" s="177"/>
      <c r="AZ1032" s="177"/>
      <c r="BA1032" s="177"/>
      <c r="BB1032" s="177"/>
      <c r="BC1032" s="177"/>
      <c r="BD1032" s="177"/>
      <c r="BE1032" s="177"/>
      <c r="BF1032" s="177"/>
      <c r="BG1032" s="177"/>
      <c r="BH1032" s="114"/>
      <c r="BI1032" s="115"/>
      <c r="BJ1032" s="115"/>
      <c r="BK1032" s="114"/>
      <c r="BL1032" s="115"/>
      <c r="BM1032" s="114"/>
      <c r="BN1032" s="177"/>
      <c r="BO1032" s="177"/>
      <c r="BP1032" s="177"/>
      <c r="BQ1032" s="112"/>
      <c r="BR1032" s="113"/>
      <c r="BS1032" s="113"/>
      <c r="BT1032" s="113"/>
      <c r="BU1032" s="112"/>
    </row>
    <row r="1033" spans="1:69" s="119" customFormat="1" ht="12" customHeight="1">
      <c r="A1033" s="215" t="s">
        <v>1294</v>
      </c>
      <c r="B1033" s="216">
        <v>389.84</v>
      </c>
      <c r="D1033" s="218">
        <v>395.04</v>
      </c>
      <c r="E1033" s="219" t="s">
        <v>786</v>
      </c>
      <c r="F1033" s="67">
        <f>IF(D1033&lt;=374.5,(D1033-'[2]Stages'!$C$73)*'[2]Stages'!$H$74+'[2]Stages'!$E$73,IF(D1033&lt;=385.3,(D1033-'[2]Stages'!$C$74)*'[2]Stages'!$H$75+'[2]Stages'!$E$74,IF(D1033&lt;=391.8,(D1033-'[2]Stages'!$C$75)*'[2]Stages'!$H$76+'[2]Stages'!$E$75,IF(D1033&lt;=397.5,(D1033-'[2]Stages'!$C$76)*'[2]Stages'!$H$77+'[2]Stages'!$E$76,IF(D1033&lt;=407,(D1033-'[2]Stages'!$C$77)*'[2]Stages'!$H$78+'[2]Stages'!$E$77,IF(D1033&lt;=411.2,(D1033-'[2]Stages'!$C$78)*'[2]Stages'!$H$79+'[2]Stages'!$E$78,IF(D1033&lt;=416,(D1033-'[2]Stages'!$C$79)*'[2]Stages'!$H$80+'[2]Stages'!$E$79)))))))</f>
        <v>390.86336842105266</v>
      </c>
      <c r="G1033" s="119" t="s">
        <v>19</v>
      </c>
      <c r="H1033" s="215" t="s">
        <v>1268</v>
      </c>
      <c r="I1033" s="220" t="s">
        <v>1284</v>
      </c>
      <c r="M1033" s="216"/>
      <c r="Q1033" s="215" t="s">
        <v>207</v>
      </c>
      <c r="R1033" s="215" t="s">
        <v>1143</v>
      </c>
      <c r="AA1033" s="221" t="s">
        <v>788</v>
      </c>
      <c r="AB1033" s="18">
        <v>22.4</v>
      </c>
      <c r="AC1033" s="222">
        <v>20.47</v>
      </c>
      <c r="AD1033" s="223"/>
      <c r="AE1033" s="222">
        <v>20.47</v>
      </c>
      <c r="AF1033" s="222">
        <v>0.59</v>
      </c>
      <c r="AG1033" s="222">
        <v>20.47</v>
      </c>
      <c r="AH1033" s="146">
        <f t="shared" si="23"/>
        <v>20.67</v>
      </c>
      <c r="AI1033" s="222">
        <v>19.3</v>
      </c>
      <c r="AJ1033" s="223"/>
      <c r="AM1033" s="119" t="s">
        <v>789</v>
      </c>
      <c r="AN1033" s="119" t="s">
        <v>231</v>
      </c>
      <c r="AO1033" s="119">
        <v>284</v>
      </c>
      <c r="AQ1033" s="119">
        <v>599</v>
      </c>
      <c r="AR1033" s="119">
        <v>609</v>
      </c>
      <c r="AS1033" s="119">
        <v>2009</v>
      </c>
      <c r="AW1033" s="119" t="s">
        <v>790</v>
      </c>
      <c r="BE1033" s="177"/>
      <c r="BF1033" s="177"/>
      <c r="BG1033" s="177"/>
      <c r="BH1033" s="114"/>
      <c r="BI1033" s="115"/>
      <c r="BJ1033" s="114"/>
      <c r="BK1033" s="112"/>
      <c r="BL1033" s="113"/>
      <c r="BM1033" s="113"/>
      <c r="BN1033" s="113"/>
      <c r="BO1033" s="113"/>
      <c r="BP1033" s="101"/>
      <c r="BQ1033" s="101"/>
    </row>
    <row r="1034" spans="1:73" s="119" customFormat="1" ht="12" customHeight="1">
      <c r="A1034" s="177"/>
      <c r="B1034" s="177"/>
      <c r="C1034" s="177"/>
      <c r="D1034" s="183">
        <v>395.05</v>
      </c>
      <c r="E1034" s="184" t="s">
        <v>276</v>
      </c>
      <c r="F1034" s="67">
        <f>IF(D1034&lt;=374.5,(D1034-'[2]Stages'!$C$73)*'[2]Stages'!$H$74+'[2]Stages'!$E$73,IF(D1034&lt;=385.3,(D1034-'[2]Stages'!$C$74)*'[2]Stages'!$H$75+'[2]Stages'!$E$74,IF(D1034&lt;=391.8,(D1034-'[2]Stages'!$C$75)*'[2]Stages'!$H$76+'[2]Stages'!$E$75,IF(D1034&lt;=397.5,(D1034-'[2]Stages'!$C$76)*'[2]Stages'!$H$77+'[2]Stages'!$E$76,IF(D1034&lt;=407,(D1034-'[2]Stages'!$C$77)*'[2]Stages'!$H$78+'[2]Stages'!$E$77,IF(D1034&lt;=411.2,(D1034-'[2]Stages'!$C$78)*'[2]Stages'!$H$79+'[2]Stages'!$E$78,IF(D1034&lt;=416,(D1034-'[2]Stages'!$C$79)*'[2]Stages'!$H$80+'[2]Stages'!$E$79)))))))</f>
        <v>390.8730701754386</v>
      </c>
      <c r="G1034" s="177" t="s">
        <v>19</v>
      </c>
      <c r="H1034" s="177" t="s">
        <v>1285</v>
      </c>
      <c r="I1034" s="177" t="s">
        <v>1292</v>
      </c>
      <c r="J1034" s="177"/>
      <c r="K1034" s="177" t="s">
        <v>1286</v>
      </c>
      <c r="L1034" s="177"/>
      <c r="M1034" s="177">
        <v>20.75</v>
      </c>
      <c r="N1034" s="177"/>
      <c r="O1034" s="177"/>
      <c r="P1034" s="177"/>
      <c r="Q1034" s="177" t="s">
        <v>1287</v>
      </c>
      <c r="R1034" s="177" t="s">
        <v>1288</v>
      </c>
      <c r="S1034" s="177"/>
      <c r="T1034" s="177"/>
      <c r="U1034" s="177" t="s">
        <v>1289</v>
      </c>
      <c r="V1034" s="177"/>
      <c r="W1034" s="177" t="s">
        <v>1293</v>
      </c>
      <c r="X1034" s="177"/>
      <c r="Y1034" s="177"/>
      <c r="Z1034" s="177"/>
      <c r="AA1034" s="177"/>
      <c r="AB1034" s="18">
        <v>22.6</v>
      </c>
      <c r="AC1034" s="185">
        <v>19.67</v>
      </c>
      <c r="AD1034" s="185">
        <v>19.67</v>
      </c>
      <c r="AE1034" s="185">
        <v>19.67</v>
      </c>
      <c r="AF1034" s="185"/>
      <c r="AG1034" s="185">
        <v>19.67</v>
      </c>
      <c r="AH1034" s="146">
        <f t="shared" si="23"/>
        <v>19.67</v>
      </c>
      <c r="AI1034" s="185"/>
      <c r="AJ1034" s="185"/>
      <c r="AK1034" s="185"/>
      <c r="AL1034" s="185"/>
      <c r="AM1034" s="186" t="s">
        <v>1275</v>
      </c>
      <c r="AN1034" s="177" t="s">
        <v>243</v>
      </c>
      <c r="AO1034" s="177">
        <v>276</v>
      </c>
      <c r="AP1034" s="177"/>
      <c r="AQ1034" s="177">
        <v>170</v>
      </c>
      <c r="AR1034" s="177">
        <v>181</v>
      </c>
      <c r="AS1034" s="177">
        <v>2009</v>
      </c>
      <c r="AT1034" s="177"/>
      <c r="AU1034" s="177"/>
      <c r="AV1034" s="177"/>
      <c r="AW1034" s="177" t="s">
        <v>1276</v>
      </c>
      <c r="AX1034" s="177"/>
      <c r="AY1034" s="177"/>
      <c r="AZ1034" s="177"/>
      <c r="BA1034" s="177"/>
      <c r="BB1034" s="177"/>
      <c r="BC1034" s="177"/>
      <c r="BD1034" s="177"/>
      <c r="BE1034" s="177"/>
      <c r="BF1034" s="177"/>
      <c r="BG1034" s="177"/>
      <c r="BH1034" s="177"/>
      <c r="BI1034" s="177"/>
      <c r="BJ1034" s="177"/>
      <c r="BK1034" s="114"/>
      <c r="BL1034" s="115"/>
      <c r="BM1034" s="114"/>
      <c r="BN1034" s="177"/>
      <c r="BO1034" s="177"/>
      <c r="BP1034" s="177"/>
      <c r="BQ1034" s="112"/>
      <c r="BR1034" s="113"/>
      <c r="BS1034" s="113"/>
      <c r="BT1034" s="113"/>
      <c r="BU1034" s="112"/>
    </row>
    <row r="1035" spans="1:69" s="119" customFormat="1" ht="12" customHeight="1">
      <c r="A1035" s="215" t="s">
        <v>1295</v>
      </c>
      <c r="B1035" s="216">
        <v>389.9</v>
      </c>
      <c r="D1035" s="218">
        <v>395.11</v>
      </c>
      <c r="E1035" s="219" t="s">
        <v>786</v>
      </c>
      <c r="F1035" s="67">
        <f>IF(D1035&lt;=374.5,(D1035-'[2]Stages'!$C$73)*'[2]Stages'!$H$74+'[2]Stages'!$E$73,IF(D1035&lt;=385.3,(D1035-'[2]Stages'!$C$74)*'[2]Stages'!$H$75+'[2]Stages'!$E$74,IF(D1035&lt;=391.8,(D1035-'[2]Stages'!$C$75)*'[2]Stages'!$H$76+'[2]Stages'!$E$75,IF(D1035&lt;=397.5,(D1035-'[2]Stages'!$C$76)*'[2]Stages'!$H$77+'[2]Stages'!$E$76,IF(D1035&lt;=407,(D1035-'[2]Stages'!$C$77)*'[2]Stages'!$H$78+'[2]Stages'!$E$77,IF(D1035&lt;=411.2,(D1035-'[2]Stages'!$C$78)*'[2]Stages'!$H$79+'[2]Stages'!$E$78,IF(D1035&lt;=416,(D1035-'[2]Stages'!$C$79)*'[2]Stages'!$H$80+'[2]Stages'!$E$79)))))))</f>
        <v>390.9312807017544</v>
      </c>
      <c r="G1035" s="119" t="s">
        <v>19</v>
      </c>
      <c r="H1035" s="215" t="s">
        <v>1268</v>
      </c>
      <c r="I1035" s="220" t="s">
        <v>1284</v>
      </c>
      <c r="M1035" s="216"/>
      <c r="Q1035" s="215" t="s">
        <v>238</v>
      </c>
      <c r="R1035" s="227" t="s">
        <v>1255</v>
      </c>
      <c r="AA1035" s="221" t="s">
        <v>788</v>
      </c>
      <c r="AB1035" s="18">
        <v>22.4</v>
      </c>
      <c r="AC1035" s="222">
        <v>19.48</v>
      </c>
      <c r="AD1035" s="223"/>
      <c r="AE1035" s="222">
        <v>19.48</v>
      </c>
      <c r="AF1035" s="222">
        <v>0.14</v>
      </c>
      <c r="AG1035" s="222">
        <v>19.48</v>
      </c>
      <c r="AH1035" s="146">
        <f t="shared" si="23"/>
        <v>19.680000000000003</v>
      </c>
      <c r="AI1035" s="222">
        <v>23.6</v>
      </c>
      <c r="AJ1035" s="223"/>
      <c r="AM1035" s="119" t="s">
        <v>789</v>
      </c>
      <c r="AN1035" s="119" t="s">
        <v>231</v>
      </c>
      <c r="AO1035" s="119">
        <v>284</v>
      </c>
      <c r="AQ1035" s="119">
        <v>599</v>
      </c>
      <c r="AR1035" s="119">
        <v>609</v>
      </c>
      <c r="AS1035" s="119">
        <v>2009</v>
      </c>
      <c r="AW1035" s="119" t="s">
        <v>790</v>
      </c>
      <c r="BE1035" s="177"/>
      <c r="BF1035" s="177"/>
      <c r="BG1035" s="177"/>
      <c r="BH1035" s="114"/>
      <c r="BI1035" s="115"/>
      <c r="BJ1035" s="114"/>
      <c r="BK1035" s="112"/>
      <c r="BL1035" s="113"/>
      <c r="BM1035" s="113"/>
      <c r="BN1035" s="113"/>
      <c r="BO1035" s="113"/>
      <c r="BP1035" s="101"/>
      <c r="BQ1035" s="101"/>
    </row>
    <row r="1036" spans="1:73" s="119" customFormat="1" ht="12" customHeight="1">
      <c r="A1036" s="177"/>
      <c r="B1036" s="177"/>
      <c r="C1036" s="177"/>
      <c r="D1036" s="187">
        <f>(20.75-M1036)/(20.75-14.45)*(395.5-395.05)+395.05</f>
        <v>395.14285714285717</v>
      </c>
      <c r="E1036" s="184" t="s">
        <v>276</v>
      </c>
      <c r="F1036" s="67">
        <f>IF(D1036&lt;=374.5,(D1036-'[2]Stages'!$C$73)*'[2]Stages'!$H$74+'[2]Stages'!$E$73,IF(D1036&lt;=385.3,(D1036-'[2]Stages'!$C$74)*'[2]Stages'!$H$75+'[2]Stages'!$E$74,IF(D1036&lt;=391.8,(D1036-'[2]Stages'!$C$75)*'[2]Stages'!$H$76+'[2]Stages'!$E$75,IF(D1036&lt;=397.5,(D1036-'[2]Stages'!$C$76)*'[2]Stages'!$H$77+'[2]Stages'!$E$76,IF(D1036&lt;=407,(D1036-'[2]Stages'!$C$77)*'[2]Stages'!$H$78+'[2]Stages'!$E$77,IF(D1036&lt;=411.2,(D1036-'[2]Stages'!$C$78)*'[2]Stages'!$H$79+'[2]Stages'!$E$78,IF(D1036&lt;=416,(D1036-'[2]Stages'!$C$79)*'[2]Stages'!$H$80+'[2]Stages'!$E$79)))))))</f>
        <v>390.96315789473687</v>
      </c>
      <c r="G1036" s="177" t="s">
        <v>19</v>
      </c>
      <c r="H1036" s="177" t="s">
        <v>1285</v>
      </c>
      <c r="I1036" s="177" t="s">
        <v>1296</v>
      </c>
      <c r="J1036" s="177"/>
      <c r="K1036" s="177" t="s">
        <v>1286</v>
      </c>
      <c r="L1036" s="177"/>
      <c r="M1036" s="177">
        <v>19.45</v>
      </c>
      <c r="N1036" s="177"/>
      <c r="O1036" s="177"/>
      <c r="P1036" s="177"/>
      <c r="Q1036" s="177" t="s">
        <v>1287</v>
      </c>
      <c r="R1036" s="177" t="s">
        <v>1288</v>
      </c>
      <c r="S1036" s="177"/>
      <c r="T1036" s="177"/>
      <c r="U1036" s="177" t="s">
        <v>1289</v>
      </c>
      <c r="V1036" s="177"/>
      <c r="W1036" s="177" t="s">
        <v>1293</v>
      </c>
      <c r="X1036" s="177"/>
      <c r="Y1036" s="177"/>
      <c r="Z1036" s="177"/>
      <c r="AA1036" s="177"/>
      <c r="AB1036" s="18">
        <v>22.6</v>
      </c>
      <c r="AC1036" s="185">
        <v>19.26</v>
      </c>
      <c r="AD1036" s="185">
        <v>19.26</v>
      </c>
      <c r="AE1036" s="185">
        <v>19.26</v>
      </c>
      <c r="AF1036" s="185"/>
      <c r="AG1036" s="185">
        <v>19.26</v>
      </c>
      <c r="AH1036" s="146">
        <f t="shared" si="23"/>
        <v>19.26</v>
      </c>
      <c r="AI1036" s="185"/>
      <c r="AJ1036" s="185"/>
      <c r="AK1036" s="185"/>
      <c r="AL1036" s="185"/>
      <c r="AM1036" s="186" t="s">
        <v>1275</v>
      </c>
      <c r="AN1036" s="177" t="s">
        <v>243</v>
      </c>
      <c r="AO1036" s="177">
        <v>276</v>
      </c>
      <c r="AP1036" s="177"/>
      <c r="AQ1036" s="177">
        <v>170</v>
      </c>
      <c r="AR1036" s="177">
        <v>181</v>
      </c>
      <c r="AS1036" s="177">
        <v>2009</v>
      </c>
      <c r="AT1036" s="177"/>
      <c r="AU1036" s="177"/>
      <c r="AV1036" s="177"/>
      <c r="AW1036" s="177" t="s">
        <v>1276</v>
      </c>
      <c r="AX1036" s="177"/>
      <c r="AY1036" s="177"/>
      <c r="AZ1036" s="177"/>
      <c r="BA1036" s="177"/>
      <c r="BB1036" s="177"/>
      <c r="BC1036" s="177"/>
      <c r="BD1036" s="177"/>
      <c r="BE1036" s="177"/>
      <c r="BF1036" s="177"/>
      <c r="BG1036" s="177"/>
      <c r="BH1036" s="177"/>
      <c r="BI1036" s="177"/>
      <c r="BJ1036" s="177"/>
      <c r="BK1036" s="177"/>
      <c r="BL1036" s="177"/>
      <c r="BM1036" s="177"/>
      <c r="BQ1036" s="112"/>
      <c r="BR1036" s="113"/>
      <c r="BS1036" s="113"/>
      <c r="BT1036" s="113"/>
      <c r="BU1036" s="112"/>
    </row>
    <row r="1037" spans="1:73" s="119" customFormat="1" ht="12" customHeight="1">
      <c r="A1037" s="177"/>
      <c r="B1037" s="177"/>
      <c r="C1037" s="177"/>
      <c r="D1037" s="187">
        <f>(43-M1037)/(43-7.6)*(0.95)+395</f>
        <v>395.1717514124294</v>
      </c>
      <c r="E1037" s="184" t="s">
        <v>276</v>
      </c>
      <c r="F1037" s="67">
        <f>IF(D1037&lt;=374.5,(D1037-'[2]Stages'!$C$73)*'[2]Stages'!$H$74+'[2]Stages'!$E$73,IF(D1037&lt;=385.3,(D1037-'[2]Stages'!$C$74)*'[2]Stages'!$H$75+'[2]Stages'!$E$74,IF(D1037&lt;=391.8,(D1037-'[2]Stages'!$C$75)*'[2]Stages'!$H$76+'[2]Stages'!$E$75,IF(D1037&lt;=397.5,(D1037-'[2]Stages'!$C$76)*'[2]Stages'!$H$77+'[2]Stages'!$E$76,IF(D1037&lt;=407,(D1037-'[2]Stages'!$C$77)*'[2]Stages'!$H$78+'[2]Stages'!$E$77,IF(D1037&lt;=411.2,(D1037-'[2]Stages'!$C$78)*'[2]Stages'!$H$79+'[2]Stages'!$E$78,IF(D1037&lt;=416,(D1037-'[2]Stages'!$C$79)*'[2]Stages'!$H$80+'[2]Stages'!$E$79)))))))</f>
        <v>390.99119040539205</v>
      </c>
      <c r="G1037" s="177" t="s">
        <v>19</v>
      </c>
      <c r="H1037" s="177" t="s">
        <v>1268</v>
      </c>
      <c r="I1037" s="177" t="s">
        <v>1296</v>
      </c>
      <c r="J1037" s="233"/>
      <c r="K1037" s="177" t="s">
        <v>1272</v>
      </c>
      <c r="L1037" s="177"/>
      <c r="M1037" s="177">
        <v>36.6</v>
      </c>
      <c r="N1037" s="234"/>
      <c r="O1037" s="234"/>
      <c r="P1037" s="234"/>
      <c r="Q1037" s="177" t="s">
        <v>701</v>
      </c>
      <c r="R1037" s="177" t="s">
        <v>1273</v>
      </c>
      <c r="S1037" s="177"/>
      <c r="T1037" s="177"/>
      <c r="U1037" s="177" t="s">
        <v>1274</v>
      </c>
      <c r="V1037" s="177"/>
      <c r="W1037" s="177" t="s">
        <v>1293</v>
      </c>
      <c r="X1037" s="177"/>
      <c r="Y1037" s="177"/>
      <c r="Z1037" s="177"/>
      <c r="AA1037" s="177"/>
      <c r="AB1037" s="18">
        <v>22.6</v>
      </c>
      <c r="AC1037" s="185">
        <v>18.59</v>
      </c>
      <c r="AD1037" s="185">
        <v>18.59</v>
      </c>
      <c r="AE1037" s="185">
        <v>18.59</v>
      </c>
      <c r="AF1037" s="185"/>
      <c r="AG1037" s="185">
        <v>18.59</v>
      </c>
      <c r="AH1037" s="146">
        <f t="shared" si="23"/>
        <v>18.59</v>
      </c>
      <c r="AI1037" s="185"/>
      <c r="AJ1037" s="185"/>
      <c r="AK1037" s="185"/>
      <c r="AL1037" s="185"/>
      <c r="AM1037" s="186" t="s">
        <v>1275</v>
      </c>
      <c r="AN1037" s="177" t="s">
        <v>243</v>
      </c>
      <c r="AO1037" s="177">
        <v>276</v>
      </c>
      <c r="AP1037" s="177"/>
      <c r="AQ1037" s="177">
        <v>170</v>
      </c>
      <c r="AR1037" s="177">
        <v>181</v>
      </c>
      <c r="AS1037" s="177">
        <v>2009</v>
      </c>
      <c r="AT1037" s="177"/>
      <c r="AU1037" s="177"/>
      <c r="AV1037" s="177"/>
      <c r="AW1037" s="177" t="s">
        <v>1276</v>
      </c>
      <c r="AX1037" s="177"/>
      <c r="AY1037" s="177"/>
      <c r="AZ1037" s="177"/>
      <c r="BA1037" s="177"/>
      <c r="BB1037" s="177"/>
      <c r="BC1037" s="177"/>
      <c r="BD1037" s="177"/>
      <c r="BE1037" s="177"/>
      <c r="BF1037" s="177"/>
      <c r="BG1037" s="177"/>
      <c r="BH1037" s="177"/>
      <c r="BI1037" s="177"/>
      <c r="BJ1037" s="177"/>
      <c r="BK1037" s="177"/>
      <c r="BL1037" s="177"/>
      <c r="BM1037" s="177"/>
      <c r="BN1037" s="177"/>
      <c r="BO1037" s="177"/>
      <c r="BP1037" s="177"/>
      <c r="BQ1037" s="112"/>
      <c r="BR1037" s="113"/>
      <c r="BS1037" s="113"/>
      <c r="BT1037" s="113"/>
      <c r="BU1037" s="112"/>
    </row>
    <row r="1038" spans="1:73" s="119" customFormat="1" ht="12" customHeight="1">
      <c r="A1038" s="177"/>
      <c r="B1038" s="177"/>
      <c r="C1038" s="177"/>
      <c r="D1038" s="187">
        <f>(20.75-M1038)/(20.75-14.45)*(395.5-395.05)+395.05</f>
        <v>395.2142857142857</v>
      </c>
      <c r="E1038" s="184" t="s">
        <v>276</v>
      </c>
      <c r="F1038" s="67">
        <f>IF(D1038&lt;=374.5,(D1038-'[2]Stages'!$C$73)*'[2]Stages'!$H$74+'[2]Stages'!$E$73,IF(D1038&lt;=385.3,(D1038-'[2]Stages'!$C$74)*'[2]Stages'!$H$75+'[2]Stages'!$E$74,IF(D1038&lt;=391.8,(D1038-'[2]Stages'!$C$75)*'[2]Stages'!$H$76+'[2]Stages'!$E$75,IF(D1038&lt;=397.5,(D1038-'[2]Stages'!$C$76)*'[2]Stages'!$H$77+'[2]Stages'!$E$76,IF(D1038&lt;=407,(D1038-'[2]Stages'!$C$77)*'[2]Stages'!$H$78+'[2]Stages'!$E$77,IF(D1038&lt;=411.2,(D1038-'[2]Stages'!$C$78)*'[2]Stages'!$H$79+'[2]Stages'!$E$78,IF(D1038&lt;=416,(D1038-'[2]Stages'!$C$79)*'[2]Stages'!$H$80+'[2]Stages'!$E$79)))))))</f>
        <v>391.0324561403509</v>
      </c>
      <c r="G1038" s="177" t="s">
        <v>19</v>
      </c>
      <c r="H1038" s="177" t="s">
        <v>1285</v>
      </c>
      <c r="I1038" s="177" t="s">
        <v>1296</v>
      </c>
      <c r="J1038" s="177"/>
      <c r="K1038" s="177" t="s">
        <v>1286</v>
      </c>
      <c r="L1038" s="177"/>
      <c r="M1038" s="177">
        <v>18.45</v>
      </c>
      <c r="N1038" s="177"/>
      <c r="O1038" s="177"/>
      <c r="P1038" s="177"/>
      <c r="Q1038" s="177" t="s">
        <v>1287</v>
      </c>
      <c r="R1038" s="177" t="s">
        <v>1288</v>
      </c>
      <c r="S1038" s="177"/>
      <c r="T1038" s="177"/>
      <c r="U1038" s="177" t="s">
        <v>1289</v>
      </c>
      <c r="V1038" s="177"/>
      <c r="W1038" s="177" t="s">
        <v>1293</v>
      </c>
      <c r="X1038" s="177"/>
      <c r="Y1038" s="177"/>
      <c r="Z1038" s="177"/>
      <c r="AA1038" s="177"/>
      <c r="AB1038" s="18">
        <v>22.6</v>
      </c>
      <c r="AC1038" s="185">
        <v>19.22</v>
      </c>
      <c r="AD1038" s="185">
        <v>19.22</v>
      </c>
      <c r="AE1038" s="185">
        <v>19.22</v>
      </c>
      <c r="AF1038" s="185"/>
      <c r="AG1038" s="185">
        <v>19.22</v>
      </c>
      <c r="AH1038" s="146">
        <f t="shared" si="23"/>
        <v>19.22</v>
      </c>
      <c r="AI1038" s="185"/>
      <c r="AJ1038" s="185"/>
      <c r="AK1038" s="185"/>
      <c r="AL1038" s="185"/>
      <c r="AM1038" s="186" t="s">
        <v>1275</v>
      </c>
      <c r="AN1038" s="177" t="s">
        <v>243</v>
      </c>
      <c r="AO1038" s="177">
        <v>276</v>
      </c>
      <c r="AP1038" s="177"/>
      <c r="AQ1038" s="177">
        <v>170</v>
      </c>
      <c r="AR1038" s="177">
        <v>181</v>
      </c>
      <c r="AS1038" s="177">
        <v>2009</v>
      </c>
      <c r="AT1038" s="177"/>
      <c r="AU1038" s="177"/>
      <c r="AV1038" s="177"/>
      <c r="AW1038" s="177" t="s">
        <v>1276</v>
      </c>
      <c r="AX1038" s="177"/>
      <c r="AY1038" s="177"/>
      <c r="AZ1038" s="177"/>
      <c r="BA1038" s="177"/>
      <c r="BB1038" s="177"/>
      <c r="BC1038" s="177"/>
      <c r="BD1038" s="177"/>
      <c r="BE1038" s="177"/>
      <c r="BF1038" s="177"/>
      <c r="BG1038" s="177"/>
      <c r="BH1038" s="177"/>
      <c r="BI1038" s="177"/>
      <c r="BJ1038" s="177"/>
      <c r="BK1038" s="177"/>
      <c r="BL1038" s="177"/>
      <c r="BM1038" s="177"/>
      <c r="BQ1038" s="112"/>
      <c r="BR1038" s="113"/>
      <c r="BS1038" s="113"/>
      <c r="BT1038" s="113"/>
      <c r="BU1038" s="112"/>
    </row>
    <row r="1039" spans="1:73" s="119" customFormat="1" ht="12" customHeight="1">
      <c r="A1039" s="177"/>
      <c r="B1039" s="177"/>
      <c r="C1039" s="177"/>
      <c r="D1039" s="187">
        <f>(43-M1039)/(43-7.6)*(0.95)+395</f>
        <v>395.2146892655367</v>
      </c>
      <c r="E1039" s="184" t="s">
        <v>276</v>
      </c>
      <c r="F1039" s="67">
        <f>IF(D1039&lt;=374.5,(D1039-'[2]Stages'!$C$73)*'[2]Stages'!$H$74+'[2]Stages'!$E$73,IF(D1039&lt;=385.3,(D1039-'[2]Stages'!$C$74)*'[2]Stages'!$H$75+'[2]Stages'!$E$74,IF(D1039&lt;=391.8,(D1039-'[2]Stages'!$C$75)*'[2]Stages'!$H$76+'[2]Stages'!$E$75,IF(D1039&lt;=397.5,(D1039-'[2]Stages'!$C$76)*'[2]Stages'!$H$77+'[2]Stages'!$E$76,IF(D1039&lt;=407,(D1039-'[2]Stages'!$C$77)*'[2]Stages'!$H$78+'[2]Stages'!$E$77,IF(D1039&lt;=411.2,(D1039-'[2]Stages'!$C$78)*'[2]Stages'!$H$79+'[2]Stages'!$E$78,IF(D1039&lt;=416,(D1039-'[2]Stages'!$C$79)*'[2]Stages'!$H$80+'[2]Stages'!$E$79)))))))</f>
        <v>391.03284765586284</v>
      </c>
      <c r="G1039" s="177" t="s">
        <v>19</v>
      </c>
      <c r="H1039" s="177" t="s">
        <v>1268</v>
      </c>
      <c r="I1039" s="177" t="s">
        <v>1296</v>
      </c>
      <c r="J1039" s="233"/>
      <c r="K1039" s="177" t="s">
        <v>1272</v>
      </c>
      <c r="L1039" s="177"/>
      <c r="M1039" s="177">
        <v>35</v>
      </c>
      <c r="N1039" s="234"/>
      <c r="O1039" s="234"/>
      <c r="P1039" s="234"/>
      <c r="Q1039" s="177" t="s">
        <v>701</v>
      </c>
      <c r="R1039" s="177" t="s">
        <v>1273</v>
      </c>
      <c r="S1039" s="177"/>
      <c r="T1039" s="177"/>
      <c r="U1039" s="177" t="s">
        <v>1274</v>
      </c>
      <c r="V1039" s="177"/>
      <c r="W1039" s="177" t="s">
        <v>1293</v>
      </c>
      <c r="X1039" s="177"/>
      <c r="Y1039" s="177"/>
      <c r="Z1039" s="177"/>
      <c r="AA1039" s="177"/>
      <c r="AB1039" s="18">
        <v>22.6</v>
      </c>
      <c r="AC1039" s="185">
        <v>18.8</v>
      </c>
      <c r="AD1039" s="185">
        <v>18.8</v>
      </c>
      <c r="AE1039" s="185">
        <v>18.8</v>
      </c>
      <c r="AF1039" s="185"/>
      <c r="AG1039" s="185">
        <v>18.8</v>
      </c>
      <c r="AH1039" s="146">
        <f t="shared" si="23"/>
        <v>18.8</v>
      </c>
      <c r="AI1039" s="185"/>
      <c r="AJ1039" s="185"/>
      <c r="AK1039" s="185"/>
      <c r="AL1039" s="185"/>
      <c r="AM1039" s="186" t="s">
        <v>1275</v>
      </c>
      <c r="AN1039" s="177" t="s">
        <v>243</v>
      </c>
      <c r="AO1039" s="177">
        <v>276</v>
      </c>
      <c r="AP1039" s="177"/>
      <c r="AQ1039" s="177">
        <v>170</v>
      </c>
      <c r="AR1039" s="177">
        <v>181</v>
      </c>
      <c r="AS1039" s="177">
        <v>2009</v>
      </c>
      <c r="AT1039" s="177"/>
      <c r="AU1039" s="177"/>
      <c r="AV1039" s="177"/>
      <c r="AW1039" s="177" t="s">
        <v>1276</v>
      </c>
      <c r="AX1039" s="177"/>
      <c r="AY1039" s="177"/>
      <c r="AZ1039" s="177"/>
      <c r="BA1039" s="177"/>
      <c r="BB1039" s="177"/>
      <c r="BC1039" s="177"/>
      <c r="BD1039" s="177"/>
      <c r="BE1039" s="177"/>
      <c r="BF1039" s="177"/>
      <c r="BG1039" s="177"/>
      <c r="BH1039" s="177"/>
      <c r="BI1039" s="177"/>
      <c r="BJ1039" s="177"/>
      <c r="BK1039" s="177"/>
      <c r="BL1039" s="177"/>
      <c r="BM1039" s="177"/>
      <c r="BN1039" s="177"/>
      <c r="BO1039" s="177"/>
      <c r="BP1039" s="177"/>
      <c r="BQ1039" s="112"/>
      <c r="BR1039" s="113"/>
      <c r="BS1039" s="113"/>
      <c r="BT1039" s="113"/>
      <c r="BU1039" s="112"/>
    </row>
    <row r="1040" spans="1:69" s="119" customFormat="1" ht="12" customHeight="1">
      <c r="A1040" s="215" t="s">
        <v>1297</v>
      </c>
      <c r="B1040" s="216">
        <v>390.04</v>
      </c>
      <c r="D1040" s="218">
        <v>395.27</v>
      </c>
      <c r="E1040" s="219" t="s">
        <v>786</v>
      </c>
      <c r="F1040" s="67">
        <f>IF(D1040&lt;=374.5,(D1040-'[2]Stages'!$C$73)*'[2]Stages'!$H$74+'[2]Stages'!$E$73,IF(D1040&lt;=385.3,(D1040-'[2]Stages'!$C$74)*'[2]Stages'!$H$75+'[2]Stages'!$E$74,IF(D1040&lt;=391.8,(D1040-'[2]Stages'!$C$75)*'[2]Stages'!$H$76+'[2]Stages'!$E$75,IF(D1040&lt;=397.5,(D1040-'[2]Stages'!$C$76)*'[2]Stages'!$H$77+'[2]Stages'!$E$76,IF(D1040&lt;=407,(D1040-'[2]Stages'!$C$77)*'[2]Stages'!$H$78+'[2]Stages'!$E$77,IF(D1040&lt;=411.2,(D1040-'[2]Stages'!$C$78)*'[2]Stages'!$H$79+'[2]Stages'!$E$78,IF(D1040&lt;=416,(D1040-'[2]Stages'!$C$79)*'[2]Stages'!$H$80+'[2]Stages'!$E$79)))))))</f>
        <v>391.0865087719298</v>
      </c>
      <c r="G1040" s="119" t="s">
        <v>19</v>
      </c>
      <c r="H1040" s="215" t="s">
        <v>1268</v>
      </c>
      <c r="I1040" s="220" t="s">
        <v>1296</v>
      </c>
      <c r="M1040" s="216"/>
      <c r="Q1040" s="215" t="s">
        <v>238</v>
      </c>
      <c r="R1040" s="227" t="s">
        <v>1281</v>
      </c>
      <c r="AA1040" s="221" t="s">
        <v>788</v>
      </c>
      <c r="AB1040" s="18">
        <v>22.4</v>
      </c>
      <c r="AC1040" s="222">
        <v>20.26</v>
      </c>
      <c r="AD1040" s="223"/>
      <c r="AE1040" s="222">
        <v>20.26</v>
      </c>
      <c r="AF1040" s="222">
        <v>0.14</v>
      </c>
      <c r="AG1040" s="222">
        <v>20.26</v>
      </c>
      <c r="AH1040" s="146">
        <f t="shared" si="23"/>
        <v>20.460000000000004</v>
      </c>
      <c r="AI1040" s="222">
        <v>20.2</v>
      </c>
      <c r="AJ1040" s="223"/>
      <c r="AM1040" s="119" t="s">
        <v>789</v>
      </c>
      <c r="AN1040" s="119" t="s">
        <v>231</v>
      </c>
      <c r="AO1040" s="119">
        <v>284</v>
      </c>
      <c r="AQ1040" s="119">
        <v>599</v>
      </c>
      <c r="AR1040" s="119">
        <v>609</v>
      </c>
      <c r="AS1040" s="119">
        <v>2009</v>
      </c>
      <c r="AW1040" s="119" t="s">
        <v>790</v>
      </c>
      <c r="BK1040" s="112"/>
      <c r="BL1040" s="113"/>
      <c r="BM1040" s="113"/>
      <c r="BN1040" s="113"/>
      <c r="BO1040" s="113"/>
      <c r="BP1040" s="101"/>
      <c r="BQ1040" s="101"/>
    </row>
    <row r="1041" spans="1:69" s="119" customFormat="1" ht="12" customHeight="1">
      <c r="A1041" s="215" t="s">
        <v>1298</v>
      </c>
      <c r="B1041" s="216">
        <v>390.05</v>
      </c>
      <c r="D1041" s="218">
        <v>395.28</v>
      </c>
      <c r="E1041" s="219" t="s">
        <v>786</v>
      </c>
      <c r="F1041" s="67">
        <f>IF(D1041&lt;=374.5,(D1041-'[2]Stages'!$C$73)*'[2]Stages'!$H$74+'[2]Stages'!$E$73,IF(D1041&lt;=385.3,(D1041-'[2]Stages'!$C$74)*'[2]Stages'!$H$75+'[2]Stages'!$E$74,IF(D1041&lt;=391.8,(D1041-'[2]Stages'!$C$75)*'[2]Stages'!$H$76+'[2]Stages'!$E$75,IF(D1041&lt;=397.5,(D1041-'[2]Stages'!$C$76)*'[2]Stages'!$H$77+'[2]Stages'!$E$76,IF(D1041&lt;=407,(D1041-'[2]Stages'!$C$77)*'[2]Stages'!$H$78+'[2]Stages'!$E$77,IF(D1041&lt;=411.2,(D1041-'[2]Stages'!$C$78)*'[2]Stages'!$H$79+'[2]Stages'!$E$78,IF(D1041&lt;=416,(D1041-'[2]Stages'!$C$79)*'[2]Stages'!$H$80+'[2]Stages'!$E$79)))))))</f>
        <v>391.09621052631576</v>
      </c>
      <c r="G1041" s="119" t="s">
        <v>19</v>
      </c>
      <c r="H1041" s="215" t="s">
        <v>1268</v>
      </c>
      <c r="I1041" s="220" t="s">
        <v>1296</v>
      </c>
      <c r="M1041" s="216"/>
      <c r="Q1041" s="215" t="s">
        <v>238</v>
      </c>
      <c r="R1041" s="227" t="s">
        <v>1281</v>
      </c>
      <c r="AA1041" s="221" t="s">
        <v>788</v>
      </c>
      <c r="AB1041" s="18">
        <v>22.4</v>
      </c>
      <c r="AC1041" s="222">
        <v>19.8</v>
      </c>
      <c r="AD1041" s="223"/>
      <c r="AE1041" s="222">
        <v>19.8</v>
      </c>
      <c r="AF1041" s="222">
        <v>0.21</v>
      </c>
      <c r="AG1041" s="222">
        <v>19.8</v>
      </c>
      <c r="AH1041" s="146">
        <f t="shared" si="23"/>
        <v>20.000000000000004</v>
      </c>
      <c r="AI1041" s="222">
        <v>22.2</v>
      </c>
      <c r="AJ1041" s="223"/>
      <c r="AM1041" s="119" t="s">
        <v>789</v>
      </c>
      <c r="AN1041" s="119" t="s">
        <v>231</v>
      </c>
      <c r="AO1041" s="119">
        <v>284</v>
      </c>
      <c r="AQ1041" s="119">
        <v>599</v>
      </c>
      <c r="AR1041" s="119">
        <v>609</v>
      </c>
      <c r="AS1041" s="119">
        <v>2009</v>
      </c>
      <c r="AW1041" s="119" t="s">
        <v>790</v>
      </c>
      <c r="BE1041" s="177"/>
      <c r="BF1041" s="177"/>
      <c r="BG1041" s="177"/>
      <c r="BK1041" s="112"/>
      <c r="BL1041" s="113"/>
      <c r="BM1041" s="113"/>
      <c r="BN1041" s="113"/>
      <c r="BO1041" s="113"/>
      <c r="BP1041" s="101"/>
      <c r="BQ1041" s="101"/>
    </row>
    <row r="1042" spans="1:73" s="119" customFormat="1" ht="12" customHeight="1">
      <c r="A1042" s="177"/>
      <c r="B1042" s="177"/>
      <c r="C1042" s="177"/>
      <c r="D1042" s="187">
        <f>(20.75-M1042)/(20.75-14.45)*(395.5-395.05)+395.05</f>
        <v>395.2857142857143</v>
      </c>
      <c r="E1042" s="184" t="s">
        <v>276</v>
      </c>
      <c r="F1042" s="67">
        <f>IF(D1042&lt;=374.5,(D1042-'[2]Stages'!$C$73)*'[2]Stages'!$H$74+'[2]Stages'!$E$73,IF(D1042&lt;=385.3,(D1042-'[2]Stages'!$C$74)*'[2]Stages'!$H$75+'[2]Stages'!$E$74,IF(D1042&lt;=391.8,(D1042-'[2]Stages'!$C$75)*'[2]Stages'!$H$76+'[2]Stages'!$E$75,IF(D1042&lt;=397.5,(D1042-'[2]Stages'!$C$76)*'[2]Stages'!$H$77+'[2]Stages'!$E$76,IF(D1042&lt;=407,(D1042-'[2]Stages'!$C$77)*'[2]Stages'!$H$78+'[2]Stages'!$E$77,IF(D1042&lt;=411.2,(D1042-'[2]Stages'!$C$78)*'[2]Stages'!$H$79+'[2]Stages'!$E$78,IF(D1042&lt;=416,(D1042-'[2]Stages'!$C$79)*'[2]Stages'!$H$80+'[2]Stages'!$E$79)))))))</f>
        <v>391.1017543859649</v>
      </c>
      <c r="G1042" s="177" t="s">
        <v>19</v>
      </c>
      <c r="H1042" s="177" t="s">
        <v>1285</v>
      </c>
      <c r="I1042" s="177" t="s">
        <v>1296</v>
      </c>
      <c r="J1042" s="177"/>
      <c r="K1042" s="177" t="s">
        <v>1286</v>
      </c>
      <c r="L1042" s="177"/>
      <c r="M1042" s="177">
        <v>17.45</v>
      </c>
      <c r="N1042" s="177"/>
      <c r="O1042" s="177"/>
      <c r="P1042" s="177"/>
      <c r="Q1042" s="177" t="s">
        <v>1287</v>
      </c>
      <c r="R1042" s="177" t="s">
        <v>1288</v>
      </c>
      <c r="S1042" s="177"/>
      <c r="T1042" s="177"/>
      <c r="U1042" s="177" t="s">
        <v>1289</v>
      </c>
      <c r="V1042" s="177"/>
      <c r="W1042" s="177" t="s">
        <v>1293</v>
      </c>
      <c r="X1042" s="177"/>
      <c r="Y1042" s="177"/>
      <c r="Z1042" s="177"/>
      <c r="AA1042" s="177"/>
      <c r="AB1042" s="18">
        <v>22.6</v>
      </c>
      <c r="AC1042" s="185">
        <v>19.88</v>
      </c>
      <c r="AD1042" s="185">
        <v>19.88</v>
      </c>
      <c r="AE1042" s="185">
        <v>19.88</v>
      </c>
      <c r="AF1042" s="185"/>
      <c r="AG1042" s="185">
        <v>19.88</v>
      </c>
      <c r="AH1042" s="146">
        <f t="shared" si="23"/>
        <v>19.88</v>
      </c>
      <c r="AI1042" s="185"/>
      <c r="AJ1042" s="185"/>
      <c r="AK1042" s="185"/>
      <c r="AL1042" s="185"/>
      <c r="AM1042" s="186" t="s">
        <v>1275</v>
      </c>
      <c r="AN1042" s="177" t="s">
        <v>243</v>
      </c>
      <c r="AO1042" s="177">
        <v>276</v>
      </c>
      <c r="AP1042" s="177"/>
      <c r="AQ1042" s="177">
        <v>170</v>
      </c>
      <c r="AR1042" s="177">
        <v>181</v>
      </c>
      <c r="AS1042" s="177">
        <v>2009</v>
      </c>
      <c r="AT1042" s="177"/>
      <c r="AU1042" s="177"/>
      <c r="AV1042" s="177"/>
      <c r="AW1042" s="177" t="s">
        <v>1276</v>
      </c>
      <c r="AX1042" s="177"/>
      <c r="AY1042" s="177"/>
      <c r="AZ1042" s="177"/>
      <c r="BA1042" s="177"/>
      <c r="BB1042" s="177"/>
      <c r="BC1042" s="177"/>
      <c r="BD1042" s="177"/>
      <c r="BE1042" s="177"/>
      <c r="BF1042" s="177"/>
      <c r="BG1042" s="177"/>
      <c r="BH1042" s="177"/>
      <c r="BI1042" s="177"/>
      <c r="BJ1042" s="177"/>
      <c r="BK1042" s="177"/>
      <c r="BL1042" s="177"/>
      <c r="BM1042" s="177"/>
      <c r="BN1042" s="177"/>
      <c r="BO1042" s="177"/>
      <c r="BP1042" s="177"/>
      <c r="BQ1042" s="112"/>
      <c r="BR1042" s="113"/>
      <c r="BS1042" s="113"/>
      <c r="BT1042" s="113"/>
      <c r="BU1042" s="112"/>
    </row>
    <row r="1043" spans="1:69" s="119" customFormat="1" ht="12" customHeight="1">
      <c r="A1043" s="215" t="s">
        <v>1299</v>
      </c>
      <c r="B1043" s="216">
        <v>390.06</v>
      </c>
      <c r="D1043" s="218">
        <v>395.29</v>
      </c>
      <c r="E1043" s="219" t="s">
        <v>786</v>
      </c>
      <c r="F1043" s="67">
        <f>IF(D1043&lt;=374.5,(D1043-'[2]Stages'!$C$73)*'[2]Stages'!$H$74+'[2]Stages'!$E$73,IF(D1043&lt;=385.3,(D1043-'[2]Stages'!$C$74)*'[2]Stages'!$H$75+'[2]Stages'!$E$74,IF(D1043&lt;=391.8,(D1043-'[2]Stages'!$C$75)*'[2]Stages'!$H$76+'[2]Stages'!$E$75,IF(D1043&lt;=397.5,(D1043-'[2]Stages'!$C$76)*'[2]Stages'!$H$77+'[2]Stages'!$E$76,IF(D1043&lt;=407,(D1043-'[2]Stages'!$C$77)*'[2]Stages'!$H$78+'[2]Stages'!$E$77,IF(D1043&lt;=411.2,(D1043-'[2]Stages'!$C$78)*'[2]Stages'!$H$79+'[2]Stages'!$E$78,IF(D1043&lt;=416,(D1043-'[2]Stages'!$C$79)*'[2]Stages'!$H$80+'[2]Stages'!$E$79)))))))</f>
        <v>391.1059122807018</v>
      </c>
      <c r="G1043" s="119" t="s">
        <v>19</v>
      </c>
      <c r="H1043" s="215" t="s">
        <v>1268</v>
      </c>
      <c r="I1043" s="220" t="s">
        <v>1300</v>
      </c>
      <c r="M1043" s="216"/>
      <c r="Q1043" s="215" t="s">
        <v>1287</v>
      </c>
      <c r="R1043" s="215" t="s">
        <v>1301</v>
      </c>
      <c r="AA1043" s="221" t="s">
        <v>788</v>
      </c>
      <c r="AB1043" s="18">
        <v>22.4</v>
      </c>
      <c r="AC1043" s="222">
        <v>18.92</v>
      </c>
      <c r="AD1043" s="223"/>
      <c r="AE1043" s="222">
        <v>18.92</v>
      </c>
      <c r="AF1043" s="222">
        <v>0.04</v>
      </c>
      <c r="AG1043" s="222">
        <v>18.92</v>
      </c>
      <c r="AH1043" s="146">
        <f t="shared" si="23"/>
        <v>19.120000000000005</v>
      </c>
      <c r="AI1043" s="222">
        <v>26.1</v>
      </c>
      <c r="AJ1043" s="223"/>
      <c r="AM1043" s="119" t="s">
        <v>789</v>
      </c>
      <c r="AN1043" s="119" t="s">
        <v>231</v>
      </c>
      <c r="AO1043" s="119">
        <v>284</v>
      </c>
      <c r="AQ1043" s="119">
        <v>599</v>
      </c>
      <c r="AR1043" s="119">
        <v>609</v>
      </c>
      <c r="AS1043" s="119">
        <v>2009</v>
      </c>
      <c r="AW1043" s="119" t="s">
        <v>790</v>
      </c>
      <c r="BE1043" s="177"/>
      <c r="BF1043" s="177"/>
      <c r="BG1043" s="177"/>
      <c r="BK1043" s="112"/>
      <c r="BL1043" s="113"/>
      <c r="BM1043" s="113"/>
      <c r="BN1043" s="113"/>
      <c r="BO1043" s="113"/>
      <c r="BP1043" s="101"/>
      <c r="BQ1043" s="101"/>
    </row>
    <row r="1044" spans="1:73" s="119" customFormat="1" ht="12" customHeight="1">
      <c r="A1044" s="177"/>
      <c r="B1044" s="177"/>
      <c r="C1044" s="177"/>
      <c r="D1044" s="187">
        <f>(43-M1044)/(43-7.6)*(0.95)+395</f>
        <v>395.295197740113</v>
      </c>
      <c r="E1044" s="184" t="s">
        <v>276</v>
      </c>
      <c r="F1044" s="67">
        <f>IF(D1044&lt;=374.5,(D1044-'[2]Stages'!$C$73)*'[2]Stages'!$H$74+'[2]Stages'!$E$73,IF(D1044&lt;=385.3,(D1044-'[2]Stages'!$C$74)*'[2]Stages'!$H$75+'[2]Stages'!$E$74,IF(D1044&lt;=391.8,(D1044-'[2]Stages'!$C$75)*'[2]Stages'!$H$76+'[2]Stages'!$E$75,IF(D1044&lt;=397.5,(D1044-'[2]Stages'!$C$76)*'[2]Stages'!$H$77+'[2]Stages'!$E$76,IF(D1044&lt;=407,(D1044-'[2]Stages'!$C$77)*'[2]Stages'!$H$78+'[2]Stages'!$E$77,IF(D1044&lt;=411.2,(D1044-'[2]Stages'!$C$78)*'[2]Stages'!$H$79+'[2]Stages'!$E$78,IF(D1044&lt;=416,(D1044-'[2]Stages'!$C$79)*'[2]Stages'!$H$80+'[2]Stages'!$E$79)))))))</f>
        <v>391.1109550004956</v>
      </c>
      <c r="G1044" s="177" t="s">
        <v>19</v>
      </c>
      <c r="H1044" s="177" t="s">
        <v>1268</v>
      </c>
      <c r="I1044" s="177" t="s">
        <v>1296</v>
      </c>
      <c r="J1044" s="233"/>
      <c r="K1044" s="177" t="s">
        <v>1272</v>
      </c>
      <c r="L1044" s="177"/>
      <c r="M1044" s="177">
        <v>32</v>
      </c>
      <c r="N1044" s="234"/>
      <c r="O1044" s="234"/>
      <c r="P1044" s="234"/>
      <c r="Q1044" s="177" t="s">
        <v>701</v>
      </c>
      <c r="R1044" s="177" t="s">
        <v>1273</v>
      </c>
      <c r="S1044" s="177"/>
      <c r="T1044" s="177"/>
      <c r="U1044" s="177" t="s">
        <v>1274</v>
      </c>
      <c r="V1044" s="177"/>
      <c r="W1044" s="177" t="s">
        <v>1293</v>
      </c>
      <c r="X1044" s="177"/>
      <c r="Y1044" s="177"/>
      <c r="Z1044" s="177"/>
      <c r="AA1044" s="177"/>
      <c r="AB1044" s="18">
        <v>22.6</v>
      </c>
      <c r="AC1044" s="185">
        <v>18.9</v>
      </c>
      <c r="AD1044" s="185">
        <v>18.9</v>
      </c>
      <c r="AE1044" s="185">
        <v>18.9</v>
      </c>
      <c r="AF1044" s="185"/>
      <c r="AG1044" s="185">
        <v>18.9</v>
      </c>
      <c r="AH1044" s="146">
        <f t="shared" si="23"/>
        <v>18.9</v>
      </c>
      <c r="AI1044" s="185"/>
      <c r="AJ1044" s="185"/>
      <c r="AK1044" s="185"/>
      <c r="AL1044" s="185"/>
      <c r="AM1044" s="186" t="s">
        <v>1275</v>
      </c>
      <c r="AN1044" s="177" t="s">
        <v>243</v>
      </c>
      <c r="AO1044" s="177">
        <v>276</v>
      </c>
      <c r="AP1044" s="177"/>
      <c r="AQ1044" s="177">
        <v>170</v>
      </c>
      <c r="AR1044" s="177">
        <v>181</v>
      </c>
      <c r="AS1044" s="177">
        <v>2009</v>
      </c>
      <c r="AT1044" s="177"/>
      <c r="AU1044" s="177"/>
      <c r="AV1044" s="177"/>
      <c r="AW1044" s="177" t="s">
        <v>1276</v>
      </c>
      <c r="AX1044" s="177"/>
      <c r="AY1044" s="177"/>
      <c r="AZ1044" s="177"/>
      <c r="BA1044" s="177"/>
      <c r="BB1044" s="177"/>
      <c r="BC1044" s="177"/>
      <c r="BD1044" s="177"/>
      <c r="BE1044" s="177"/>
      <c r="BF1044" s="177"/>
      <c r="BG1044" s="177"/>
      <c r="BH1044" s="177"/>
      <c r="BI1044" s="177"/>
      <c r="BJ1044" s="177"/>
      <c r="BK1044" s="177"/>
      <c r="BL1044" s="177"/>
      <c r="BM1044" s="177"/>
      <c r="BN1044" s="177"/>
      <c r="BO1044" s="177"/>
      <c r="BP1044" s="177"/>
      <c r="BQ1044" s="112"/>
      <c r="BR1044" s="113"/>
      <c r="BS1044" s="113"/>
      <c r="BT1044" s="113"/>
      <c r="BU1044" s="112"/>
    </row>
    <row r="1045" spans="1:73" s="119" customFormat="1" ht="12" customHeight="1">
      <c r="A1045" s="177"/>
      <c r="B1045" s="177"/>
      <c r="C1045" s="177"/>
      <c r="D1045" s="187">
        <f>(43-M1045)/(43-7.6)*(0.95)+395</f>
        <v>395.34887005649716</v>
      </c>
      <c r="E1045" s="184" t="s">
        <v>276</v>
      </c>
      <c r="F1045" s="67">
        <f>IF(D1045&lt;=374.5,(D1045-'[2]Stages'!$C$73)*'[2]Stages'!$H$74+'[2]Stages'!$E$73,IF(D1045&lt;=385.3,(D1045-'[2]Stages'!$C$74)*'[2]Stages'!$H$75+'[2]Stages'!$E$74,IF(D1045&lt;=391.8,(D1045-'[2]Stages'!$C$75)*'[2]Stages'!$H$76+'[2]Stages'!$E$75,IF(D1045&lt;=397.5,(D1045-'[2]Stages'!$C$76)*'[2]Stages'!$H$77+'[2]Stages'!$E$76,IF(D1045&lt;=407,(D1045-'[2]Stages'!$C$77)*'[2]Stages'!$H$78+'[2]Stages'!$E$77,IF(D1045&lt;=411.2,(D1045-'[2]Stages'!$C$78)*'[2]Stages'!$H$79+'[2]Stages'!$E$78,IF(D1045&lt;=416,(D1045-'[2]Stages'!$C$79)*'[2]Stages'!$H$80+'[2]Stages'!$E$79)))))))</f>
        <v>391.1630265635841</v>
      </c>
      <c r="G1045" s="177" t="s">
        <v>19</v>
      </c>
      <c r="H1045" s="177" t="s">
        <v>1268</v>
      </c>
      <c r="I1045" s="177" t="s">
        <v>1296</v>
      </c>
      <c r="J1045" s="233"/>
      <c r="K1045" s="177" t="s">
        <v>1272</v>
      </c>
      <c r="L1045" s="177"/>
      <c r="M1045" s="177">
        <v>30</v>
      </c>
      <c r="N1045" s="234"/>
      <c r="O1045" s="234"/>
      <c r="P1045" s="234"/>
      <c r="Q1045" s="177" t="s">
        <v>701</v>
      </c>
      <c r="R1045" s="177" t="s">
        <v>1273</v>
      </c>
      <c r="S1045" s="177"/>
      <c r="T1045" s="177"/>
      <c r="U1045" s="177" t="s">
        <v>1274</v>
      </c>
      <c r="V1045" s="177"/>
      <c r="W1045" s="177" t="s">
        <v>1293</v>
      </c>
      <c r="X1045" s="177"/>
      <c r="Y1045" s="177"/>
      <c r="Z1045" s="177"/>
      <c r="AA1045" s="177"/>
      <c r="AB1045" s="18">
        <v>22.6</v>
      </c>
      <c r="AC1045" s="185">
        <v>18.72</v>
      </c>
      <c r="AD1045" s="185">
        <v>18.72</v>
      </c>
      <c r="AE1045" s="185">
        <v>18.72</v>
      </c>
      <c r="AF1045" s="185"/>
      <c r="AG1045" s="185">
        <v>18.72</v>
      </c>
      <c r="AH1045" s="146">
        <f t="shared" si="23"/>
        <v>18.72</v>
      </c>
      <c r="AI1045" s="185"/>
      <c r="AJ1045" s="185"/>
      <c r="AK1045" s="185"/>
      <c r="AL1045" s="185"/>
      <c r="AM1045" s="186" t="s">
        <v>1275</v>
      </c>
      <c r="AN1045" s="177" t="s">
        <v>243</v>
      </c>
      <c r="AO1045" s="177">
        <v>276</v>
      </c>
      <c r="AP1045" s="177"/>
      <c r="AQ1045" s="177">
        <v>170</v>
      </c>
      <c r="AR1045" s="177">
        <v>181</v>
      </c>
      <c r="AS1045" s="177">
        <v>2009</v>
      </c>
      <c r="AT1045" s="177"/>
      <c r="AU1045" s="177"/>
      <c r="AV1045" s="177"/>
      <c r="AW1045" s="177" t="s">
        <v>1276</v>
      </c>
      <c r="AX1045" s="177"/>
      <c r="AY1045" s="177"/>
      <c r="AZ1045" s="177"/>
      <c r="BA1045" s="177"/>
      <c r="BB1045" s="177"/>
      <c r="BC1045" s="177"/>
      <c r="BD1045" s="177"/>
      <c r="BE1045" s="177"/>
      <c r="BF1045" s="177"/>
      <c r="BG1045" s="177"/>
      <c r="BH1045" s="177"/>
      <c r="BI1045" s="177"/>
      <c r="BJ1045" s="177"/>
      <c r="BK1045" s="177"/>
      <c r="BL1045" s="177"/>
      <c r="BM1045" s="177"/>
      <c r="BN1045" s="177"/>
      <c r="BO1045" s="177"/>
      <c r="BP1045" s="177"/>
      <c r="BQ1045" s="112"/>
      <c r="BR1045" s="113"/>
      <c r="BS1045" s="113"/>
      <c r="BT1045" s="113"/>
      <c r="BU1045" s="112"/>
    </row>
    <row r="1046" spans="1:73" s="119" customFormat="1" ht="12" customHeight="1">
      <c r="A1046" s="177"/>
      <c r="B1046" s="177"/>
      <c r="C1046" s="177"/>
      <c r="D1046" s="187">
        <f>(43-M1046)/(43-7.6)*(0.95)+395</f>
        <v>395.42669491525425</v>
      </c>
      <c r="E1046" s="184" t="s">
        <v>276</v>
      </c>
      <c r="F1046" s="67">
        <f>IF(D1046&lt;=374.5,(D1046-'[2]Stages'!$C$73)*'[2]Stages'!$H$74+'[2]Stages'!$E$73,IF(D1046&lt;=385.3,(D1046-'[2]Stages'!$C$74)*'[2]Stages'!$H$75+'[2]Stages'!$E$74,IF(D1046&lt;=391.8,(D1046-'[2]Stages'!$C$75)*'[2]Stages'!$H$76+'[2]Stages'!$E$75,IF(D1046&lt;=397.5,(D1046-'[2]Stages'!$C$76)*'[2]Stages'!$H$77+'[2]Stages'!$E$76,IF(D1046&lt;=407,(D1046-'[2]Stages'!$C$77)*'[2]Stages'!$H$78+'[2]Stages'!$E$77,IF(D1046&lt;=411.2,(D1046-'[2]Stages'!$C$78)*'[2]Stages'!$H$79+'[2]Stages'!$E$78,IF(D1046&lt;=416,(D1046-'[2]Stages'!$C$79)*'[2]Stages'!$H$80+'[2]Stages'!$E$79)))))))</f>
        <v>391.2385303300625</v>
      </c>
      <c r="G1046" s="177" t="s">
        <v>19</v>
      </c>
      <c r="H1046" s="177" t="s">
        <v>1268</v>
      </c>
      <c r="I1046" s="177" t="s">
        <v>1296</v>
      </c>
      <c r="J1046" s="233"/>
      <c r="K1046" s="177" t="s">
        <v>1272</v>
      </c>
      <c r="L1046" s="177"/>
      <c r="M1046" s="177">
        <v>27.1</v>
      </c>
      <c r="N1046" s="234"/>
      <c r="O1046" s="234"/>
      <c r="P1046" s="234"/>
      <c r="Q1046" s="177" t="s">
        <v>701</v>
      </c>
      <c r="R1046" s="177" t="s">
        <v>1273</v>
      </c>
      <c r="S1046" s="177"/>
      <c r="T1046" s="177"/>
      <c r="U1046" s="177" t="s">
        <v>1274</v>
      </c>
      <c r="V1046" s="177"/>
      <c r="W1046" s="177" t="s">
        <v>1293</v>
      </c>
      <c r="X1046" s="177"/>
      <c r="Y1046" s="177"/>
      <c r="Z1046" s="177"/>
      <c r="AA1046" s="177"/>
      <c r="AB1046" s="18">
        <v>22.6</v>
      </c>
      <c r="AC1046" s="185">
        <v>19.1</v>
      </c>
      <c r="AD1046" s="185">
        <v>19.1</v>
      </c>
      <c r="AE1046" s="185">
        <v>19.1</v>
      </c>
      <c r="AF1046" s="185"/>
      <c r="AG1046" s="185">
        <v>19.1</v>
      </c>
      <c r="AH1046" s="146">
        <f t="shared" si="23"/>
        <v>19.1</v>
      </c>
      <c r="AI1046" s="185"/>
      <c r="AJ1046" s="185"/>
      <c r="AK1046" s="185"/>
      <c r="AL1046" s="185"/>
      <c r="AM1046" s="186" t="s">
        <v>1275</v>
      </c>
      <c r="AN1046" s="177" t="s">
        <v>243</v>
      </c>
      <c r="AO1046" s="177">
        <v>276</v>
      </c>
      <c r="AP1046" s="177"/>
      <c r="AQ1046" s="177">
        <v>170</v>
      </c>
      <c r="AR1046" s="177">
        <v>181</v>
      </c>
      <c r="AS1046" s="177">
        <v>2009</v>
      </c>
      <c r="AT1046" s="177"/>
      <c r="AU1046" s="177"/>
      <c r="AV1046" s="177"/>
      <c r="AW1046" s="177" t="s">
        <v>1276</v>
      </c>
      <c r="AX1046" s="177"/>
      <c r="AY1046" s="177"/>
      <c r="AZ1046" s="177"/>
      <c r="BA1046" s="177"/>
      <c r="BB1046" s="177"/>
      <c r="BC1046" s="177"/>
      <c r="BD1046" s="177"/>
      <c r="BE1046" s="177"/>
      <c r="BF1046" s="177"/>
      <c r="BG1046" s="177"/>
      <c r="BH1046" s="177"/>
      <c r="BI1046" s="177"/>
      <c r="BJ1046" s="177"/>
      <c r="BK1046" s="177"/>
      <c r="BL1046" s="177"/>
      <c r="BM1046" s="177"/>
      <c r="BN1046" s="177"/>
      <c r="BO1046" s="177"/>
      <c r="BP1046" s="177"/>
      <c r="BQ1046" s="112"/>
      <c r="BR1046" s="113"/>
      <c r="BS1046" s="113"/>
      <c r="BT1046" s="113"/>
      <c r="BU1046" s="112"/>
    </row>
    <row r="1047" spans="1:73" s="119" customFormat="1" ht="12" customHeight="1">
      <c r="A1047" s="177"/>
      <c r="B1047" s="177"/>
      <c r="C1047" s="177"/>
      <c r="D1047" s="187">
        <f>(20.75-M1047)/(20.75-14.45)*(395.5-395.05)+395.05</f>
        <v>395.42857142857144</v>
      </c>
      <c r="E1047" s="184" t="s">
        <v>276</v>
      </c>
      <c r="F1047" s="67">
        <f>IF(D1047&lt;=374.5,(D1047-'[2]Stages'!$C$73)*'[2]Stages'!$H$74+'[2]Stages'!$E$73,IF(D1047&lt;=385.3,(D1047-'[2]Stages'!$C$74)*'[2]Stages'!$H$75+'[2]Stages'!$E$74,IF(D1047&lt;=391.8,(D1047-'[2]Stages'!$C$75)*'[2]Stages'!$H$76+'[2]Stages'!$E$75,IF(D1047&lt;=397.5,(D1047-'[2]Stages'!$C$76)*'[2]Stages'!$H$77+'[2]Stages'!$E$76,IF(D1047&lt;=407,(D1047-'[2]Stages'!$C$77)*'[2]Stages'!$H$78+'[2]Stages'!$E$77,IF(D1047&lt;=411.2,(D1047-'[2]Stages'!$C$78)*'[2]Stages'!$H$79+'[2]Stages'!$E$78,IF(D1047&lt;=416,(D1047-'[2]Stages'!$C$79)*'[2]Stages'!$H$80+'[2]Stages'!$E$79)))))))</f>
        <v>391.240350877193</v>
      </c>
      <c r="G1047" s="177" t="s">
        <v>19</v>
      </c>
      <c r="H1047" s="177" t="s">
        <v>1285</v>
      </c>
      <c r="I1047" s="177" t="s">
        <v>1296</v>
      </c>
      <c r="J1047" s="177"/>
      <c r="K1047" s="177" t="s">
        <v>1286</v>
      </c>
      <c r="L1047" s="177"/>
      <c r="M1047" s="177">
        <v>15.45</v>
      </c>
      <c r="N1047" s="177"/>
      <c r="O1047" s="177"/>
      <c r="P1047" s="177"/>
      <c r="Q1047" s="177" t="s">
        <v>1287</v>
      </c>
      <c r="R1047" s="177" t="s">
        <v>1288</v>
      </c>
      <c r="S1047" s="177"/>
      <c r="T1047" s="177"/>
      <c r="U1047" s="177" t="s">
        <v>1289</v>
      </c>
      <c r="V1047" s="177"/>
      <c r="W1047" s="177" t="s">
        <v>1293</v>
      </c>
      <c r="X1047" s="177"/>
      <c r="Y1047" s="177"/>
      <c r="Z1047" s="177"/>
      <c r="AA1047" s="177"/>
      <c r="AB1047" s="18">
        <v>22.6</v>
      </c>
      <c r="AC1047" s="185">
        <v>20.03</v>
      </c>
      <c r="AD1047" s="185">
        <v>20.03</v>
      </c>
      <c r="AE1047" s="185">
        <v>20.03</v>
      </c>
      <c r="AF1047" s="185"/>
      <c r="AG1047" s="185">
        <v>20.03</v>
      </c>
      <c r="AH1047" s="146">
        <f aca="true" t="shared" si="24" ref="AH1047:AH1110">AG1047+(22.6-AB1047)</f>
        <v>20.03</v>
      </c>
      <c r="AI1047" s="185"/>
      <c r="AJ1047" s="185"/>
      <c r="AK1047" s="185"/>
      <c r="AL1047" s="185"/>
      <c r="AM1047" s="186" t="s">
        <v>1275</v>
      </c>
      <c r="AN1047" s="177" t="s">
        <v>243</v>
      </c>
      <c r="AO1047" s="177">
        <v>276</v>
      </c>
      <c r="AP1047" s="177"/>
      <c r="AQ1047" s="177">
        <v>170</v>
      </c>
      <c r="AR1047" s="177">
        <v>181</v>
      </c>
      <c r="AS1047" s="177">
        <v>2009</v>
      </c>
      <c r="AT1047" s="177"/>
      <c r="AU1047" s="177"/>
      <c r="AV1047" s="177"/>
      <c r="AW1047" s="177" t="s">
        <v>1276</v>
      </c>
      <c r="AX1047" s="177"/>
      <c r="AY1047" s="177"/>
      <c r="AZ1047" s="177"/>
      <c r="BA1047" s="177"/>
      <c r="BB1047" s="177"/>
      <c r="BC1047" s="177"/>
      <c r="BD1047" s="177"/>
      <c r="BE1047" s="177"/>
      <c r="BF1047" s="177"/>
      <c r="BG1047" s="177"/>
      <c r="BH1047" s="177"/>
      <c r="BI1047" s="177"/>
      <c r="BJ1047" s="177"/>
      <c r="BK1047" s="177"/>
      <c r="BL1047" s="177"/>
      <c r="BM1047" s="177"/>
      <c r="BQ1047" s="112"/>
      <c r="BR1047" s="113"/>
      <c r="BS1047" s="113"/>
      <c r="BT1047" s="113"/>
      <c r="BU1047" s="112"/>
    </row>
    <row r="1048" spans="1:73" s="119" customFormat="1" ht="12" customHeight="1">
      <c r="A1048" s="177"/>
      <c r="B1048" s="177"/>
      <c r="C1048" s="177"/>
      <c r="D1048" s="187">
        <f>(43-M1048)/(43-7.6)*(0.95)+395</f>
        <v>395.42937853107344</v>
      </c>
      <c r="E1048" s="184" t="s">
        <v>276</v>
      </c>
      <c r="F1048" s="67">
        <f>IF(D1048&lt;=374.5,(D1048-'[2]Stages'!$C$73)*'[2]Stages'!$H$74+'[2]Stages'!$E$73,IF(D1048&lt;=385.3,(D1048-'[2]Stages'!$C$74)*'[2]Stages'!$H$75+'[2]Stages'!$E$74,IF(D1048&lt;=391.8,(D1048-'[2]Stages'!$C$75)*'[2]Stages'!$H$76+'[2]Stages'!$E$75,IF(D1048&lt;=397.5,(D1048-'[2]Stages'!$C$76)*'[2]Stages'!$H$77+'[2]Stages'!$E$76,IF(D1048&lt;=407,(D1048-'[2]Stages'!$C$77)*'[2]Stages'!$H$78+'[2]Stages'!$E$77,IF(D1048&lt;=411.2,(D1048-'[2]Stages'!$C$78)*'[2]Stages'!$H$79+'[2]Stages'!$E$78,IF(D1048&lt;=416,(D1048-'[2]Stages'!$C$79)*'[2]Stages'!$H$80+'[2]Stages'!$E$79)))))))</f>
        <v>391.24113390821685</v>
      </c>
      <c r="G1048" s="177" t="s">
        <v>19</v>
      </c>
      <c r="H1048" s="177" t="s">
        <v>1268</v>
      </c>
      <c r="I1048" s="177" t="s">
        <v>1296</v>
      </c>
      <c r="J1048" s="233"/>
      <c r="K1048" s="177" t="s">
        <v>1272</v>
      </c>
      <c r="L1048" s="177"/>
      <c r="M1048" s="177">
        <v>27</v>
      </c>
      <c r="N1048" s="234"/>
      <c r="O1048" s="234"/>
      <c r="P1048" s="234"/>
      <c r="Q1048" s="177" t="s">
        <v>701</v>
      </c>
      <c r="R1048" s="177" t="s">
        <v>1273</v>
      </c>
      <c r="S1048" s="177"/>
      <c r="T1048" s="177"/>
      <c r="U1048" s="177" t="s">
        <v>1274</v>
      </c>
      <c r="V1048" s="177"/>
      <c r="W1048" s="177" t="s">
        <v>1293</v>
      </c>
      <c r="X1048" s="177"/>
      <c r="Y1048" s="177"/>
      <c r="Z1048" s="177"/>
      <c r="AA1048" s="177"/>
      <c r="AB1048" s="18">
        <v>22.6</v>
      </c>
      <c r="AC1048" s="185">
        <v>19.21</v>
      </c>
      <c r="AD1048" s="185">
        <v>19.21</v>
      </c>
      <c r="AE1048" s="185">
        <v>19.21</v>
      </c>
      <c r="AF1048" s="185"/>
      <c r="AG1048" s="185">
        <v>19.21</v>
      </c>
      <c r="AH1048" s="146">
        <f t="shared" si="24"/>
        <v>19.21</v>
      </c>
      <c r="AI1048" s="185"/>
      <c r="AJ1048" s="185"/>
      <c r="AK1048" s="185"/>
      <c r="AL1048" s="185"/>
      <c r="AM1048" s="186" t="s">
        <v>1275</v>
      </c>
      <c r="AN1048" s="177" t="s">
        <v>243</v>
      </c>
      <c r="AO1048" s="177">
        <v>276</v>
      </c>
      <c r="AP1048" s="177"/>
      <c r="AQ1048" s="177">
        <v>170</v>
      </c>
      <c r="AR1048" s="177">
        <v>181</v>
      </c>
      <c r="AS1048" s="177">
        <v>2009</v>
      </c>
      <c r="AT1048" s="177"/>
      <c r="AU1048" s="177"/>
      <c r="AV1048" s="177"/>
      <c r="AW1048" s="177" t="s">
        <v>1276</v>
      </c>
      <c r="AX1048" s="177"/>
      <c r="AY1048" s="177"/>
      <c r="AZ1048" s="177"/>
      <c r="BA1048" s="177"/>
      <c r="BB1048" s="177"/>
      <c r="BC1048" s="177"/>
      <c r="BD1048" s="177"/>
      <c r="BE1048" s="177"/>
      <c r="BF1048" s="177"/>
      <c r="BG1048" s="177"/>
      <c r="BH1048" s="177"/>
      <c r="BI1048" s="177"/>
      <c r="BJ1048" s="177"/>
      <c r="BK1048" s="177"/>
      <c r="BL1048" s="177"/>
      <c r="BM1048" s="177"/>
      <c r="BN1048" s="177"/>
      <c r="BO1048" s="177"/>
      <c r="BP1048" s="177"/>
      <c r="BQ1048" s="112"/>
      <c r="BR1048" s="113"/>
      <c r="BS1048" s="113"/>
      <c r="BT1048" s="113"/>
      <c r="BU1048" s="112"/>
    </row>
    <row r="1049" spans="1:73" s="119" customFormat="1" ht="12" customHeight="1">
      <c r="A1049" s="177"/>
      <c r="B1049" s="177"/>
      <c r="C1049" s="177"/>
      <c r="D1049" s="187">
        <f>(10.67-M1049)/(10.67-3.11)*(396.7-395)+395</f>
        <v>395.44973544973544</v>
      </c>
      <c r="E1049" s="184" t="s">
        <v>276</v>
      </c>
      <c r="F1049" s="67">
        <f>IF(D1049&lt;=374.5,(D1049-'[2]Stages'!$C$73)*'[2]Stages'!$H$74+'[2]Stages'!$E$73,IF(D1049&lt;=385.3,(D1049-'[2]Stages'!$C$74)*'[2]Stages'!$H$75+'[2]Stages'!$E$74,IF(D1049&lt;=391.8,(D1049-'[2]Stages'!$C$75)*'[2]Stages'!$H$76+'[2]Stages'!$E$75,IF(D1049&lt;=397.5,(D1049-'[2]Stages'!$C$76)*'[2]Stages'!$H$77+'[2]Stages'!$E$76,IF(D1049&lt;=407,(D1049-'[2]Stages'!$C$77)*'[2]Stages'!$H$78+'[2]Stages'!$E$77,IF(D1049&lt;=411.2,(D1049-'[2]Stages'!$C$78)*'[2]Stages'!$H$79+'[2]Stages'!$E$78,IF(D1049&lt;=416,(D1049-'[2]Stages'!$C$79)*'[2]Stages'!$H$80+'[2]Stages'!$E$79)))))))</f>
        <v>391.2608836907082</v>
      </c>
      <c r="G1049" s="177" t="s">
        <v>19</v>
      </c>
      <c r="H1049" s="177" t="s">
        <v>1268</v>
      </c>
      <c r="I1049" s="177" t="s">
        <v>1296</v>
      </c>
      <c r="J1049" s="177"/>
      <c r="K1049" s="177" t="s">
        <v>1286</v>
      </c>
      <c r="L1049" s="177"/>
      <c r="M1049" s="177">
        <v>8.67</v>
      </c>
      <c r="N1049" s="234"/>
      <c r="O1049" s="234"/>
      <c r="P1049" s="234"/>
      <c r="Q1049" s="177" t="s">
        <v>1287</v>
      </c>
      <c r="R1049" s="177" t="s">
        <v>1288</v>
      </c>
      <c r="S1049" s="177"/>
      <c r="T1049" s="177"/>
      <c r="U1049" s="177" t="s">
        <v>1291</v>
      </c>
      <c r="V1049" s="177"/>
      <c r="W1049" s="177" t="s">
        <v>1293</v>
      </c>
      <c r="X1049" s="177"/>
      <c r="Y1049" s="177"/>
      <c r="Z1049" s="177"/>
      <c r="AA1049" s="177"/>
      <c r="AB1049" s="18">
        <v>22.6</v>
      </c>
      <c r="AC1049" s="185">
        <v>19.17</v>
      </c>
      <c r="AD1049" s="185">
        <v>19.17</v>
      </c>
      <c r="AE1049" s="185">
        <v>19.17</v>
      </c>
      <c r="AF1049" s="185"/>
      <c r="AG1049" s="185">
        <v>19.17</v>
      </c>
      <c r="AH1049" s="146">
        <f t="shared" si="24"/>
        <v>19.17</v>
      </c>
      <c r="AI1049" s="185"/>
      <c r="AJ1049" s="185"/>
      <c r="AK1049" s="185"/>
      <c r="AL1049" s="185"/>
      <c r="AM1049" s="186" t="s">
        <v>1275</v>
      </c>
      <c r="AN1049" s="177" t="s">
        <v>243</v>
      </c>
      <c r="AO1049" s="177">
        <v>276</v>
      </c>
      <c r="AP1049" s="177"/>
      <c r="AQ1049" s="177">
        <v>170</v>
      </c>
      <c r="AR1049" s="177">
        <v>181</v>
      </c>
      <c r="AS1049" s="177">
        <v>2009</v>
      </c>
      <c r="AT1049" s="177"/>
      <c r="AU1049" s="177"/>
      <c r="AV1049" s="177"/>
      <c r="AW1049" s="177" t="s">
        <v>1276</v>
      </c>
      <c r="AX1049" s="177"/>
      <c r="AY1049" s="177"/>
      <c r="AZ1049" s="177"/>
      <c r="BA1049" s="177"/>
      <c r="BB1049" s="177"/>
      <c r="BC1049" s="177"/>
      <c r="BD1049" s="177"/>
      <c r="BE1049" s="177"/>
      <c r="BF1049" s="177"/>
      <c r="BG1049" s="177"/>
      <c r="BH1049" s="177"/>
      <c r="BI1049" s="177"/>
      <c r="BJ1049" s="177"/>
      <c r="BK1049" s="177"/>
      <c r="BL1049" s="177"/>
      <c r="BM1049" s="177"/>
      <c r="BQ1049" s="112"/>
      <c r="BR1049" s="113"/>
      <c r="BS1049" s="113"/>
      <c r="BT1049" s="113"/>
      <c r="BU1049" s="112"/>
    </row>
    <row r="1050" spans="1:73" s="119" customFormat="1" ht="12" customHeight="1">
      <c r="A1050" s="177"/>
      <c r="B1050" s="177"/>
      <c r="C1050" s="177"/>
      <c r="D1050" s="187">
        <f>(43-M1050)/(43-7.6)*(0.95)+395</f>
        <v>395.4830508474576</v>
      </c>
      <c r="E1050" s="184" t="s">
        <v>276</v>
      </c>
      <c r="F1050" s="67">
        <f>IF(D1050&lt;=374.5,(D1050-'[2]Stages'!$C$73)*'[2]Stages'!$H$74+'[2]Stages'!$E$73,IF(D1050&lt;=385.3,(D1050-'[2]Stages'!$C$74)*'[2]Stages'!$H$75+'[2]Stages'!$E$74,IF(D1050&lt;=391.8,(D1050-'[2]Stages'!$C$75)*'[2]Stages'!$H$76+'[2]Stages'!$E$75,IF(D1050&lt;=397.5,(D1050-'[2]Stages'!$C$76)*'[2]Stages'!$H$77+'[2]Stages'!$E$76,IF(D1050&lt;=407,(D1050-'[2]Stages'!$C$77)*'[2]Stages'!$H$78+'[2]Stages'!$E$77,IF(D1050&lt;=411.2,(D1050-'[2]Stages'!$C$78)*'[2]Stages'!$H$79+'[2]Stages'!$E$78,IF(D1050&lt;=416,(D1050-'[2]Stages'!$C$79)*'[2]Stages'!$H$80+'[2]Stages'!$E$79)))))))</f>
        <v>391.2932054713054</v>
      </c>
      <c r="G1050" s="177" t="s">
        <v>19</v>
      </c>
      <c r="H1050" s="177" t="s">
        <v>1268</v>
      </c>
      <c r="I1050" s="177" t="s">
        <v>1296</v>
      </c>
      <c r="J1050" s="233"/>
      <c r="K1050" s="177" t="s">
        <v>1272</v>
      </c>
      <c r="L1050" s="177"/>
      <c r="M1050" s="177">
        <v>25</v>
      </c>
      <c r="N1050" s="234"/>
      <c r="O1050" s="234"/>
      <c r="P1050" s="234"/>
      <c r="Q1050" s="177" t="s">
        <v>701</v>
      </c>
      <c r="R1050" s="177" t="s">
        <v>1273</v>
      </c>
      <c r="S1050" s="177"/>
      <c r="T1050" s="177"/>
      <c r="U1050" s="177" t="s">
        <v>1274</v>
      </c>
      <c r="V1050" s="177"/>
      <c r="W1050" s="177" t="s">
        <v>1293</v>
      </c>
      <c r="X1050" s="177"/>
      <c r="Y1050" s="177"/>
      <c r="Z1050" s="177"/>
      <c r="AA1050" s="177"/>
      <c r="AB1050" s="18">
        <v>22.6</v>
      </c>
      <c r="AC1050" s="185">
        <v>18.7</v>
      </c>
      <c r="AD1050" s="185">
        <v>18.7</v>
      </c>
      <c r="AE1050" s="185">
        <v>18.7</v>
      </c>
      <c r="AF1050" s="185"/>
      <c r="AG1050" s="185">
        <v>18.7</v>
      </c>
      <c r="AH1050" s="146">
        <f t="shared" si="24"/>
        <v>18.7</v>
      </c>
      <c r="AI1050" s="185"/>
      <c r="AJ1050" s="185"/>
      <c r="AK1050" s="185"/>
      <c r="AL1050" s="185"/>
      <c r="AM1050" s="186" t="s">
        <v>1275</v>
      </c>
      <c r="AN1050" s="177" t="s">
        <v>243</v>
      </c>
      <c r="AO1050" s="177">
        <v>276</v>
      </c>
      <c r="AP1050" s="177"/>
      <c r="AQ1050" s="177">
        <v>170</v>
      </c>
      <c r="AR1050" s="177">
        <v>181</v>
      </c>
      <c r="AS1050" s="177">
        <v>2009</v>
      </c>
      <c r="AT1050" s="177"/>
      <c r="AU1050" s="177"/>
      <c r="AV1050" s="177"/>
      <c r="AW1050" s="177" t="s">
        <v>1276</v>
      </c>
      <c r="AX1050" s="177"/>
      <c r="AY1050" s="177"/>
      <c r="AZ1050" s="177"/>
      <c r="BA1050" s="177"/>
      <c r="BB1050" s="177"/>
      <c r="BC1050" s="177"/>
      <c r="BD1050" s="177"/>
      <c r="BE1050" s="177"/>
      <c r="BF1050" s="177"/>
      <c r="BG1050" s="177"/>
      <c r="BH1050" s="177"/>
      <c r="BI1050" s="177"/>
      <c r="BJ1050" s="177"/>
      <c r="BK1050" s="177"/>
      <c r="BL1050" s="177"/>
      <c r="BM1050" s="177"/>
      <c r="BN1050" s="177"/>
      <c r="BO1050" s="177"/>
      <c r="BP1050" s="177"/>
      <c r="BQ1050" s="112"/>
      <c r="BR1050" s="113"/>
      <c r="BS1050" s="113"/>
      <c r="BT1050" s="113"/>
      <c r="BU1050" s="112"/>
    </row>
    <row r="1051" spans="1:73" s="119" customFormat="1" ht="12" customHeight="1">
      <c r="A1051" s="177"/>
      <c r="B1051" s="177"/>
      <c r="C1051" s="177"/>
      <c r="D1051" s="187">
        <v>395.5</v>
      </c>
      <c r="E1051" s="184" t="s">
        <v>276</v>
      </c>
      <c r="F1051" s="67">
        <f>IF(D1051&lt;=374.5,(D1051-'[2]Stages'!$C$73)*'[2]Stages'!$H$74+'[2]Stages'!$E$73,IF(D1051&lt;=385.3,(D1051-'[2]Stages'!$C$74)*'[2]Stages'!$H$75+'[2]Stages'!$E$74,IF(D1051&lt;=391.8,(D1051-'[2]Stages'!$C$75)*'[2]Stages'!$H$76+'[2]Stages'!$E$75,IF(D1051&lt;=397.5,(D1051-'[2]Stages'!$C$76)*'[2]Stages'!$H$77+'[2]Stages'!$E$76,IF(D1051&lt;=407,(D1051-'[2]Stages'!$C$77)*'[2]Stages'!$H$78+'[2]Stages'!$E$77,IF(D1051&lt;=411.2,(D1051-'[2]Stages'!$C$78)*'[2]Stages'!$H$79+'[2]Stages'!$E$78,IF(D1051&lt;=416,(D1051-'[2]Stages'!$C$79)*'[2]Stages'!$H$80+'[2]Stages'!$E$79)))))))</f>
        <v>391.309649122807</v>
      </c>
      <c r="G1051" s="177" t="s">
        <v>19</v>
      </c>
      <c r="H1051" s="177" t="s">
        <v>1285</v>
      </c>
      <c r="I1051" s="177" t="s">
        <v>1296</v>
      </c>
      <c r="J1051" s="177"/>
      <c r="K1051" s="177" t="s">
        <v>1286</v>
      </c>
      <c r="L1051" s="177"/>
      <c r="M1051" s="177">
        <v>14.45</v>
      </c>
      <c r="N1051" s="177"/>
      <c r="O1051" s="177"/>
      <c r="P1051" s="177"/>
      <c r="Q1051" s="177" t="s">
        <v>1287</v>
      </c>
      <c r="R1051" s="177" t="s">
        <v>1288</v>
      </c>
      <c r="S1051" s="177"/>
      <c r="T1051" s="177"/>
      <c r="U1051" s="177" t="s">
        <v>1289</v>
      </c>
      <c r="V1051" s="177"/>
      <c r="W1051" s="177" t="s">
        <v>1293</v>
      </c>
      <c r="X1051" s="177"/>
      <c r="Y1051" s="177"/>
      <c r="Z1051" s="177"/>
      <c r="AA1051" s="177"/>
      <c r="AB1051" s="18">
        <v>22.6</v>
      </c>
      <c r="AC1051" s="185">
        <v>20.42</v>
      </c>
      <c r="AD1051" s="185">
        <v>20.42</v>
      </c>
      <c r="AE1051" s="185">
        <v>20.42</v>
      </c>
      <c r="AF1051" s="185"/>
      <c r="AG1051" s="185">
        <v>20.42</v>
      </c>
      <c r="AH1051" s="146">
        <f t="shared" si="24"/>
        <v>20.42</v>
      </c>
      <c r="AI1051" s="185"/>
      <c r="AJ1051" s="185"/>
      <c r="AK1051" s="185"/>
      <c r="AL1051" s="185"/>
      <c r="AM1051" s="186" t="s">
        <v>1275</v>
      </c>
      <c r="AN1051" s="177" t="s">
        <v>243</v>
      </c>
      <c r="AO1051" s="177">
        <v>276</v>
      </c>
      <c r="AP1051" s="177"/>
      <c r="AQ1051" s="177">
        <v>170</v>
      </c>
      <c r="AR1051" s="177">
        <v>181</v>
      </c>
      <c r="AS1051" s="177">
        <v>2009</v>
      </c>
      <c r="AT1051" s="177"/>
      <c r="AU1051" s="177"/>
      <c r="AV1051" s="177"/>
      <c r="AW1051" s="177" t="s">
        <v>1276</v>
      </c>
      <c r="AX1051" s="177"/>
      <c r="AY1051" s="177"/>
      <c r="AZ1051" s="177"/>
      <c r="BA1051" s="177"/>
      <c r="BB1051" s="177"/>
      <c r="BC1051" s="177"/>
      <c r="BD1051" s="177"/>
      <c r="BE1051" s="177"/>
      <c r="BF1051" s="177"/>
      <c r="BG1051" s="177"/>
      <c r="BH1051" s="177"/>
      <c r="BI1051" s="177"/>
      <c r="BJ1051" s="177"/>
      <c r="BK1051" s="177"/>
      <c r="BL1051" s="177"/>
      <c r="BM1051" s="177"/>
      <c r="BN1051" s="177"/>
      <c r="BO1051" s="177"/>
      <c r="BP1051" s="177"/>
      <c r="BQ1051" s="112"/>
      <c r="BR1051" s="113"/>
      <c r="BS1051" s="113"/>
      <c r="BT1051" s="113"/>
      <c r="BU1051" s="112"/>
    </row>
    <row r="1052" spans="1:69" s="119" customFormat="1" ht="12" customHeight="1">
      <c r="A1052" s="215" t="s">
        <v>1302</v>
      </c>
      <c r="B1052" s="216">
        <v>390.26</v>
      </c>
      <c r="D1052" s="218">
        <v>395.52</v>
      </c>
      <c r="E1052" s="219" t="s">
        <v>786</v>
      </c>
      <c r="F1052" s="67">
        <f>IF(D1052&lt;=374.5,(D1052-'[2]Stages'!$C$73)*'[2]Stages'!$H$74+'[2]Stages'!$E$73,IF(D1052&lt;=385.3,(D1052-'[2]Stages'!$C$74)*'[2]Stages'!$H$75+'[2]Stages'!$E$74,IF(D1052&lt;=391.8,(D1052-'[2]Stages'!$C$75)*'[2]Stages'!$H$76+'[2]Stages'!$E$75,IF(D1052&lt;=397.5,(D1052-'[2]Stages'!$C$76)*'[2]Stages'!$H$77+'[2]Stages'!$E$76,IF(D1052&lt;=407,(D1052-'[2]Stages'!$C$77)*'[2]Stages'!$H$78+'[2]Stages'!$E$77,IF(D1052&lt;=411.2,(D1052-'[2]Stages'!$C$78)*'[2]Stages'!$H$79+'[2]Stages'!$E$78,IF(D1052&lt;=416,(D1052-'[2]Stages'!$C$79)*'[2]Stages'!$H$80+'[2]Stages'!$E$79)))))))</f>
        <v>391.3290526315789</v>
      </c>
      <c r="G1052" s="119" t="s">
        <v>19</v>
      </c>
      <c r="H1052" s="215" t="s">
        <v>1268</v>
      </c>
      <c r="I1052" s="220" t="s">
        <v>1296</v>
      </c>
      <c r="M1052" s="216"/>
      <c r="Q1052" s="215" t="s">
        <v>238</v>
      </c>
      <c r="R1052" s="227" t="s">
        <v>1255</v>
      </c>
      <c r="AA1052" s="221" t="s">
        <v>788</v>
      </c>
      <c r="AB1052" s="18">
        <v>22.4</v>
      </c>
      <c r="AC1052" s="222">
        <v>19.74</v>
      </c>
      <c r="AD1052" s="223"/>
      <c r="AE1052" s="222">
        <v>19.74</v>
      </c>
      <c r="AF1052" s="222">
        <v>0.21</v>
      </c>
      <c r="AG1052" s="222">
        <v>19.74</v>
      </c>
      <c r="AH1052" s="146">
        <f t="shared" si="24"/>
        <v>19.94</v>
      </c>
      <c r="AI1052" s="222">
        <v>22.5</v>
      </c>
      <c r="AJ1052" s="223"/>
      <c r="AM1052" s="119" t="s">
        <v>789</v>
      </c>
      <c r="AN1052" s="119" t="s">
        <v>231</v>
      </c>
      <c r="AO1052" s="119">
        <v>284</v>
      </c>
      <c r="AQ1052" s="119">
        <v>599</v>
      </c>
      <c r="AR1052" s="119">
        <v>609</v>
      </c>
      <c r="AS1052" s="119">
        <v>2009</v>
      </c>
      <c r="AW1052" s="119" t="s">
        <v>790</v>
      </c>
      <c r="BE1052" s="177"/>
      <c r="BF1052" s="177"/>
      <c r="BG1052" s="177"/>
      <c r="BK1052" s="112"/>
      <c r="BL1052" s="113"/>
      <c r="BM1052" s="113"/>
      <c r="BN1052" s="113"/>
      <c r="BO1052" s="113"/>
      <c r="BP1052" s="101"/>
      <c r="BQ1052" s="101"/>
    </row>
    <row r="1053" spans="1:73" s="119" customFormat="1" ht="12" customHeight="1">
      <c r="A1053" s="177"/>
      <c r="B1053" s="177"/>
      <c r="C1053" s="177"/>
      <c r="D1053" s="187">
        <f>(43-M1053)/(43-7.6)*(0.95)+395</f>
        <v>395.5367231638418</v>
      </c>
      <c r="E1053" s="184" t="s">
        <v>276</v>
      </c>
      <c r="F1053" s="67">
        <f>IF(D1053&lt;=374.5,(D1053-'[2]Stages'!$C$73)*'[2]Stages'!$H$74+'[2]Stages'!$E$73,IF(D1053&lt;=385.3,(D1053-'[2]Stages'!$C$74)*'[2]Stages'!$H$75+'[2]Stages'!$E$74,IF(D1053&lt;=391.8,(D1053-'[2]Stages'!$C$75)*'[2]Stages'!$H$76+'[2]Stages'!$E$75,IF(D1053&lt;=397.5,(D1053-'[2]Stages'!$C$76)*'[2]Stages'!$H$77+'[2]Stages'!$E$76,IF(D1053&lt;=407,(D1053-'[2]Stages'!$C$77)*'[2]Stages'!$H$78+'[2]Stages'!$E$77,IF(D1053&lt;=411.2,(D1053-'[2]Stages'!$C$78)*'[2]Stages'!$H$79+'[2]Stages'!$E$78,IF(D1053&lt;=416,(D1053-'[2]Stages'!$C$79)*'[2]Stages'!$H$80+'[2]Stages'!$E$79)))))))</f>
        <v>391.3452770343939</v>
      </c>
      <c r="G1053" s="177" t="s">
        <v>19</v>
      </c>
      <c r="H1053" s="177" t="s">
        <v>1268</v>
      </c>
      <c r="I1053" s="177" t="s">
        <v>1296</v>
      </c>
      <c r="J1053" s="233"/>
      <c r="K1053" s="177" t="s">
        <v>1272</v>
      </c>
      <c r="L1053" s="177"/>
      <c r="M1053" s="177">
        <v>23</v>
      </c>
      <c r="N1053" s="234"/>
      <c r="O1053" s="234"/>
      <c r="P1053" s="234"/>
      <c r="Q1053" s="177" t="s">
        <v>701</v>
      </c>
      <c r="R1053" s="177" t="s">
        <v>1273</v>
      </c>
      <c r="S1053" s="177"/>
      <c r="T1053" s="177"/>
      <c r="U1053" s="177" t="s">
        <v>1274</v>
      </c>
      <c r="V1053" s="177"/>
      <c r="W1053" s="177" t="s">
        <v>1293</v>
      </c>
      <c r="X1053" s="177"/>
      <c r="Y1053" s="177"/>
      <c r="Z1053" s="177"/>
      <c r="AA1053" s="177"/>
      <c r="AB1053" s="18">
        <v>22.6</v>
      </c>
      <c r="AC1053" s="185">
        <v>18.88</v>
      </c>
      <c r="AD1053" s="185">
        <v>18.88</v>
      </c>
      <c r="AE1053" s="185">
        <v>18.88</v>
      </c>
      <c r="AF1053" s="185"/>
      <c r="AG1053" s="185">
        <v>18.88</v>
      </c>
      <c r="AH1053" s="146">
        <f t="shared" si="24"/>
        <v>18.88</v>
      </c>
      <c r="AI1053" s="185"/>
      <c r="AJ1053" s="185"/>
      <c r="AK1053" s="185"/>
      <c r="AL1053" s="185"/>
      <c r="AM1053" s="186" t="s">
        <v>1275</v>
      </c>
      <c r="AN1053" s="177" t="s">
        <v>243</v>
      </c>
      <c r="AO1053" s="177">
        <v>276</v>
      </c>
      <c r="AP1053" s="177"/>
      <c r="AQ1053" s="177">
        <v>170</v>
      </c>
      <c r="AR1053" s="177">
        <v>181</v>
      </c>
      <c r="AS1053" s="177">
        <v>2009</v>
      </c>
      <c r="AT1053" s="177"/>
      <c r="AU1053" s="177"/>
      <c r="AV1053" s="177"/>
      <c r="AW1053" s="177" t="s">
        <v>1276</v>
      </c>
      <c r="AX1053" s="177"/>
      <c r="AY1053" s="177"/>
      <c r="AZ1053" s="177"/>
      <c r="BA1053" s="177"/>
      <c r="BB1053" s="177"/>
      <c r="BC1053" s="177"/>
      <c r="BD1053" s="177"/>
      <c r="BE1053" s="177"/>
      <c r="BF1053" s="177"/>
      <c r="BG1053" s="177"/>
      <c r="BH1053" s="177"/>
      <c r="BI1053" s="177"/>
      <c r="BJ1053" s="177"/>
      <c r="BK1053" s="177"/>
      <c r="BL1053" s="177"/>
      <c r="BM1053" s="177"/>
      <c r="BN1053" s="177"/>
      <c r="BO1053" s="177"/>
      <c r="BP1053" s="177"/>
      <c r="BQ1053" s="112"/>
      <c r="BR1053" s="113"/>
      <c r="BS1053" s="113"/>
      <c r="BT1053" s="113"/>
      <c r="BU1053" s="112"/>
    </row>
    <row r="1054" spans="1:69" s="119" customFormat="1" ht="12" customHeight="1">
      <c r="A1054" s="215" t="s">
        <v>1303</v>
      </c>
      <c r="B1054" s="216">
        <v>390.3</v>
      </c>
      <c r="D1054" s="218">
        <v>395.56</v>
      </c>
      <c r="E1054" s="219" t="s">
        <v>786</v>
      </c>
      <c r="F1054" s="67">
        <f>IF(D1054&lt;=374.5,(D1054-'[2]Stages'!$C$73)*'[2]Stages'!$H$74+'[2]Stages'!$E$73,IF(D1054&lt;=385.3,(D1054-'[2]Stages'!$C$74)*'[2]Stages'!$H$75+'[2]Stages'!$E$74,IF(D1054&lt;=391.8,(D1054-'[2]Stages'!$C$75)*'[2]Stages'!$H$76+'[2]Stages'!$E$75,IF(D1054&lt;=397.5,(D1054-'[2]Stages'!$C$76)*'[2]Stages'!$H$77+'[2]Stages'!$E$76,IF(D1054&lt;=407,(D1054-'[2]Stages'!$C$77)*'[2]Stages'!$H$78+'[2]Stages'!$E$77,IF(D1054&lt;=411.2,(D1054-'[2]Stages'!$C$78)*'[2]Stages'!$H$79+'[2]Stages'!$E$78,IF(D1054&lt;=416,(D1054-'[2]Stages'!$C$79)*'[2]Stages'!$H$80+'[2]Stages'!$E$79)))))))</f>
        <v>391.3678596491228</v>
      </c>
      <c r="G1054" s="119" t="s">
        <v>19</v>
      </c>
      <c r="H1054" s="215" t="s">
        <v>1268</v>
      </c>
      <c r="I1054" s="220" t="s">
        <v>1304</v>
      </c>
      <c r="M1054" s="216"/>
      <c r="Q1054" s="215" t="s">
        <v>1287</v>
      </c>
      <c r="R1054" s="215" t="s">
        <v>1305</v>
      </c>
      <c r="AA1054" s="221" t="s">
        <v>788</v>
      </c>
      <c r="AB1054" s="18">
        <v>22.4</v>
      </c>
      <c r="AC1054" s="222">
        <v>19.39</v>
      </c>
      <c r="AD1054" s="223"/>
      <c r="AE1054" s="222">
        <v>19.39</v>
      </c>
      <c r="AF1054" s="222">
        <v>0.12</v>
      </c>
      <c r="AG1054" s="222">
        <v>19.39</v>
      </c>
      <c r="AH1054" s="146">
        <f t="shared" si="24"/>
        <v>19.590000000000003</v>
      </c>
      <c r="AI1054" s="222">
        <v>24</v>
      </c>
      <c r="AJ1054" s="223"/>
      <c r="AM1054" s="119" t="s">
        <v>789</v>
      </c>
      <c r="AN1054" s="119" t="s">
        <v>231</v>
      </c>
      <c r="AO1054" s="119">
        <v>284</v>
      </c>
      <c r="AQ1054" s="119">
        <v>599</v>
      </c>
      <c r="AR1054" s="119">
        <v>609</v>
      </c>
      <c r="AS1054" s="119">
        <v>2009</v>
      </c>
      <c r="AW1054" s="119" t="s">
        <v>790</v>
      </c>
      <c r="BE1054" s="177"/>
      <c r="BF1054" s="177"/>
      <c r="BG1054" s="177"/>
      <c r="BK1054" s="112"/>
      <c r="BL1054" s="113"/>
      <c r="BM1054" s="113"/>
      <c r="BN1054" s="113"/>
      <c r="BO1054" s="113"/>
      <c r="BP1054" s="101"/>
      <c r="BQ1054" s="101"/>
    </row>
    <row r="1055" spans="1:73" s="119" customFormat="1" ht="12" customHeight="1">
      <c r="A1055" s="177"/>
      <c r="B1055" s="177"/>
      <c r="C1055" s="177"/>
      <c r="D1055" s="187">
        <f>(43-M1055)/(43-7.6)*(0.95)+395</f>
        <v>395.5635593220339</v>
      </c>
      <c r="E1055" s="184" t="s">
        <v>276</v>
      </c>
      <c r="F1055" s="67">
        <f>IF(D1055&lt;=374.5,(D1055-'[2]Stages'!$C$73)*'[2]Stages'!$H$74+'[2]Stages'!$E$73,IF(D1055&lt;=385.3,(D1055-'[2]Stages'!$C$74)*'[2]Stages'!$H$75+'[2]Stages'!$E$74,IF(D1055&lt;=391.8,(D1055-'[2]Stages'!$C$75)*'[2]Stages'!$H$76+'[2]Stages'!$E$75,IF(D1055&lt;=397.5,(D1055-'[2]Stages'!$C$76)*'[2]Stages'!$H$77+'[2]Stages'!$E$76,IF(D1055&lt;=407,(D1055-'[2]Stages'!$C$77)*'[2]Stages'!$H$78+'[2]Stages'!$E$77,IF(D1055&lt;=411.2,(D1055-'[2]Stages'!$C$78)*'[2]Stages'!$H$79+'[2]Stages'!$E$78,IF(D1055&lt;=416,(D1055-'[2]Stages'!$C$79)*'[2]Stages'!$H$80+'[2]Stages'!$E$79)))))))</f>
        <v>391.37131281593815</v>
      </c>
      <c r="G1055" s="177" t="s">
        <v>19</v>
      </c>
      <c r="H1055" s="177" t="s">
        <v>1268</v>
      </c>
      <c r="I1055" s="177" t="s">
        <v>1296</v>
      </c>
      <c r="J1055" s="233"/>
      <c r="K1055" s="177" t="s">
        <v>1272</v>
      </c>
      <c r="L1055" s="177"/>
      <c r="M1055" s="177">
        <v>22</v>
      </c>
      <c r="N1055" s="234"/>
      <c r="O1055" s="234"/>
      <c r="P1055" s="234"/>
      <c r="Q1055" s="177" t="s">
        <v>701</v>
      </c>
      <c r="R1055" s="177" t="s">
        <v>1273</v>
      </c>
      <c r="S1055" s="177"/>
      <c r="T1055" s="177"/>
      <c r="U1055" s="177" t="s">
        <v>1274</v>
      </c>
      <c r="V1055" s="177"/>
      <c r="W1055" s="177" t="s">
        <v>1293</v>
      </c>
      <c r="X1055" s="177"/>
      <c r="Y1055" s="177"/>
      <c r="Z1055" s="177"/>
      <c r="AA1055" s="177"/>
      <c r="AB1055" s="18">
        <v>22.6</v>
      </c>
      <c r="AC1055" s="185">
        <v>18.66</v>
      </c>
      <c r="AD1055" s="185">
        <v>18.66</v>
      </c>
      <c r="AE1055" s="185">
        <v>18.66</v>
      </c>
      <c r="AF1055" s="185"/>
      <c r="AG1055" s="185">
        <v>18.66</v>
      </c>
      <c r="AH1055" s="146">
        <f t="shared" si="24"/>
        <v>18.66</v>
      </c>
      <c r="AI1055" s="185"/>
      <c r="AJ1055" s="185"/>
      <c r="AK1055" s="185"/>
      <c r="AL1055" s="185"/>
      <c r="AM1055" s="186" t="s">
        <v>1275</v>
      </c>
      <c r="AN1055" s="177" t="s">
        <v>243</v>
      </c>
      <c r="AO1055" s="177">
        <v>276</v>
      </c>
      <c r="AP1055" s="177"/>
      <c r="AQ1055" s="177">
        <v>170</v>
      </c>
      <c r="AR1055" s="177">
        <v>181</v>
      </c>
      <c r="AS1055" s="177">
        <v>2009</v>
      </c>
      <c r="AT1055" s="177"/>
      <c r="AU1055" s="177"/>
      <c r="AV1055" s="177"/>
      <c r="AW1055" s="177" t="s">
        <v>1276</v>
      </c>
      <c r="AX1055" s="177"/>
      <c r="AY1055" s="177"/>
      <c r="AZ1055" s="177"/>
      <c r="BA1055" s="177"/>
      <c r="BB1055" s="177"/>
      <c r="BC1055" s="177"/>
      <c r="BD1055" s="177"/>
      <c r="BE1055" s="177"/>
      <c r="BF1055" s="177"/>
      <c r="BG1055" s="177"/>
      <c r="BH1055" s="177"/>
      <c r="BI1055" s="177"/>
      <c r="BJ1055" s="177"/>
      <c r="BK1055" s="177"/>
      <c r="BL1055" s="177"/>
      <c r="BM1055" s="177"/>
      <c r="BQ1055" s="112"/>
      <c r="BR1055" s="113"/>
      <c r="BS1055" s="113"/>
      <c r="BT1055" s="113"/>
      <c r="BU1055" s="112"/>
    </row>
    <row r="1056" spans="1:73" s="119" customFormat="1" ht="12" customHeight="1">
      <c r="A1056" s="177"/>
      <c r="B1056" s="177"/>
      <c r="C1056" s="177"/>
      <c r="D1056" s="187">
        <f>(10.67-M1056)/(10.67-3.11)*(396.7-395)+395</f>
        <v>395.6138888888889</v>
      </c>
      <c r="E1056" s="184" t="s">
        <v>276</v>
      </c>
      <c r="F1056" s="67">
        <f>IF(D1056&lt;=374.5,(D1056-'[2]Stages'!$C$73)*'[2]Stages'!$H$74+'[2]Stages'!$E$73,IF(D1056&lt;=385.3,(D1056-'[2]Stages'!$C$74)*'[2]Stages'!$H$75+'[2]Stages'!$E$74,IF(D1056&lt;=391.8,(D1056-'[2]Stages'!$C$75)*'[2]Stages'!$H$76+'[2]Stages'!$E$75,IF(D1056&lt;=397.5,(D1056-'[2]Stages'!$C$76)*'[2]Stages'!$H$77+'[2]Stages'!$E$76,IF(D1056&lt;=407,(D1056-'[2]Stages'!$C$77)*'[2]Stages'!$H$78+'[2]Stages'!$E$77,IF(D1056&lt;=411.2,(D1056-'[2]Stages'!$C$78)*'[2]Stages'!$H$79+'[2]Stages'!$E$78,IF(D1056&lt;=416,(D1056-'[2]Stages'!$C$79)*'[2]Stages'!$H$80+'[2]Stages'!$E$79)))))))</f>
        <v>391.42014132553606</v>
      </c>
      <c r="G1056" s="177" t="s">
        <v>19</v>
      </c>
      <c r="H1056" s="177" t="s">
        <v>1268</v>
      </c>
      <c r="I1056" s="177" t="s">
        <v>1296</v>
      </c>
      <c r="J1056" s="177"/>
      <c r="K1056" s="177" t="s">
        <v>1286</v>
      </c>
      <c r="L1056" s="177"/>
      <c r="M1056" s="177">
        <v>7.94</v>
      </c>
      <c r="N1056" s="234"/>
      <c r="O1056" s="234"/>
      <c r="P1056" s="234"/>
      <c r="Q1056" s="177" t="s">
        <v>1287</v>
      </c>
      <c r="R1056" s="177" t="s">
        <v>1288</v>
      </c>
      <c r="S1056" s="177"/>
      <c r="T1056" s="177"/>
      <c r="U1056" s="177" t="s">
        <v>1291</v>
      </c>
      <c r="V1056" s="177"/>
      <c r="W1056" s="177" t="s">
        <v>1293</v>
      </c>
      <c r="X1056" s="177"/>
      <c r="Y1056" s="177"/>
      <c r="Z1056" s="177"/>
      <c r="AA1056" s="177"/>
      <c r="AB1056" s="18">
        <v>22.6</v>
      </c>
      <c r="AC1056" s="185">
        <v>19.3</v>
      </c>
      <c r="AD1056" s="185">
        <v>19.3</v>
      </c>
      <c r="AE1056" s="185">
        <v>19.3</v>
      </c>
      <c r="AF1056" s="185"/>
      <c r="AG1056" s="185">
        <v>19.3</v>
      </c>
      <c r="AH1056" s="146">
        <f t="shared" si="24"/>
        <v>19.3</v>
      </c>
      <c r="AI1056" s="185"/>
      <c r="AJ1056" s="185"/>
      <c r="AK1056" s="185"/>
      <c r="AL1056" s="185"/>
      <c r="AM1056" s="186" t="s">
        <v>1275</v>
      </c>
      <c r="AN1056" s="177" t="s">
        <v>243</v>
      </c>
      <c r="AO1056" s="177">
        <v>276</v>
      </c>
      <c r="AP1056" s="177"/>
      <c r="AQ1056" s="177">
        <v>170</v>
      </c>
      <c r="AR1056" s="177">
        <v>181</v>
      </c>
      <c r="AS1056" s="177">
        <v>2009</v>
      </c>
      <c r="AT1056" s="177"/>
      <c r="AU1056" s="177"/>
      <c r="AV1056" s="177"/>
      <c r="AW1056" s="177" t="s">
        <v>1276</v>
      </c>
      <c r="AX1056" s="177"/>
      <c r="AY1056" s="177"/>
      <c r="AZ1056" s="177"/>
      <c r="BA1056" s="177"/>
      <c r="BB1056" s="177"/>
      <c r="BC1056" s="177"/>
      <c r="BD1056" s="177"/>
      <c r="BE1056" s="177"/>
      <c r="BF1056" s="177"/>
      <c r="BG1056" s="177"/>
      <c r="BH1056" s="177"/>
      <c r="BI1056" s="177"/>
      <c r="BJ1056" s="177"/>
      <c r="BK1056" s="177"/>
      <c r="BL1056" s="177"/>
      <c r="BM1056" s="177"/>
      <c r="BQ1056" s="112"/>
      <c r="BR1056" s="113"/>
      <c r="BS1056" s="113"/>
      <c r="BT1056" s="113"/>
      <c r="BU1056" s="112"/>
    </row>
    <row r="1057" spans="1:69" s="119" customFormat="1" ht="12" customHeight="1">
      <c r="A1057" s="215" t="s">
        <v>1306</v>
      </c>
      <c r="B1057" s="216">
        <v>390.36</v>
      </c>
      <c r="D1057" s="218">
        <v>395.63</v>
      </c>
      <c r="E1057" s="219" t="s">
        <v>786</v>
      </c>
      <c r="F1057" s="67">
        <f>IF(D1057&lt;=374.5,(D1057-'[2]Stages'!$C$73)*'[2]Stages'!$H$74+'[2]Stages'!$E$73,IF(D1057&lt;=385.3,(D1057-'[2]Stages'!$C$74)*'[2]Stages'!$H$75+'[2]Stages'!$E$74,IF(D1057&lt;=391.8,(D1057-'[2]Stages'!$C$75)*'[2]Stages'!$H$76+'[2]Stages'!$E$75,IF(D1057&lt;=397.5,(D1057-'[2]Stages'!$C$76)*'[2]Stages'!$H$77+'[2]Stages'!$E$76,IF(D1057&lt;=407,(D1057-'[2]Stages'!$C$77)*'[2]Stages'!$H$78+'[2]Stages'!$E$77,IF(D1057&lt;=411.2,(D1057-'[2]Stages'!$C$78)*'[2]Stages'!$H$79+'[2]Stages'!$E$78,IF(D1057&lt;=416,(D1057-'[2]Stages'!$C$79)*'[2]Stages'!$H$80+'[2]Stages'!$E$79)))))))</f>
        <v>391.43577192982457</v>
      </c>
      <c r="G1057" s="119" t="s">
        <v>19</v>
      </c>
      <c r="H1057" s="215" t="s">
        <v>1268</v>
      </c>
      <c r="I1057" s="220"/>
      <c r="M1057" s="216"/>
      <c r="Q1057" s="215" t="s">
        <v>1287</v>
      </c>
      <c r="R1057" s="215" t="s">
        <v>1307</v>
      </c>
      <c r="AA1057" s="221">
        <v>2</v>
      </c>
      <c r="AB1057" s="18">
        <v>22.4</v>
      </c>
      <c r="AC1057" s="222">
        <v>20.7</v>
      </c>
      <c r="AD1057" s="223"/>
      <c r="AE1057" s="222">
        <v>20.7</v>
      </c>
      <c r="AF1057" s="222">
        <v>0.11</v>
      </c>
      <c r="AG1057" s="222">
        <v>20.7</v>
      </c>
      <c r="AH1057" s="146">
        <f t="shared" si="24"/>
        <v>20.900000000000002</v>
      </c>
      <c r="AI1057" s="222">
        <v>18.3</v>
      </c>
      <c r="AJ1057" s="223"/>
      <c r="AM1057" s="119" t="s">
        <v>789</v>
      </c>
      <c r="AN1057" s="119" t="s">
        <v>231</v>
      </c>
      <c r="AO1057" s="119">
        <v>284</v>
      </c>
      <c r="AQ1057" s="119">
        <v>599</v>
      </c>
      <c r="AR1057" s="119">
        <v>609</v>
      </c>
      <c r="AS1057" s="119">
        <v>2009</v>
      </c>
      <c r="AW1057" s="119" t="s">
        <v>790</v>
      </c>
      <c r="BK1057" s="112"/>
      <c r="BL1057" s="113"/>
      <c r="BM1057" s="113"/>
      <c r="BN1057" s="113"/>
      <c r="BO1057" s="113"/>
      <c r="BP1057" s="101"/>
      <c r="BQ1057" s="101"/>
    </row>
    <row r="1058" spans="1:73" s="119" customFormat="1" ht="12" customHeight="1">
      <c r="A1058" s="177"/>
      <c r="B1058" s="177"/>
      <c r="C1058" s="177"/>
      <c r="D1058" s="187">
        <f>(43-M1058)/(43-7.6)*(0.95)+395</f>
        <v>395.67090395480227</v>
      </c>
      <c r="E1058" s="184" t="s">
        <v>276</v>
      </c>
      <c r="F1058" s="67">
        <f>IF(D1058&lt;=374.5,(D1058-'[2]Stages'!$C$73)*'[2]Stages'!$H$74+'[2]Stages'!$E$73,IF(D1058&lt;=385.3,(D1058-'[2]Stages'!$C$74)*'[2]Stages'!$H$75+'[2]Stages'!$E$74,IF(D1058&lt;=391.8,(D1058-'[2]Stages'!$C$75)*'[2]Stages'!$H$76+'[2]Stages'!$E$75,IF(D1058&lt;=397.5,(D1058-'[2]Stages'!$C$76)*'[2]Stages'!$H$77+'[2]Stages'!$E$76,IF(D1058&lt;=407,(D1058-'[2]Stages'!$C$77)*'[2]Stages'!$H$78+'[2]Stages'!$E$77,IF(D1058&lt;=411.2,(D1058-'[2]Stages'!$C$78)*'[2]Stages'!$H$79+'[2]Stages'!$E$78,IF(D1058&lt;=416,(D1058-'[2]Stages'!$C$79)*'[2]Stages'!$H$80+'[2]Stages'!$E$79)))))))</f>
        <v>391.4754559421152</v>
      </c>
      <c r="G1058" s="177" t="s">
        <v>19</v>
      </c>
      <c r="H1058" s="177" t="s">
        <v>1268</v>
      </c>
      <c r="I1058" s="177" t="s">
        <v>1296</v>
      </c>
      <c r="J1058" s="233"/>
      <c r="K1058" s="177" t="s">
        <v>1272</v>
      </c>
      <c r="L1058" s="177"/>
      <c r="M1058" s="177">
        <v>18</v>
      </c>
      <c r="N1058" s="234"/>
      <c r="O1058" s="234"/>
      <c r="P1058" s="234"/>
      <c r="Q1058" s="177" t="s">
        <v>701</v>
      </c>
      <c r="R1058" s="177" t="s">
        <v>1273</v>
      </c>
      <c r="S1058" s="177"/>
      <c r="T1058" s="177"/>
      <c r="U1058" s="177" t="s">
        <v>1274</v>
      </c>
      <c r="V1058" s="177"/>
      <c r="W1058" s="177" t="s">
        <v>1293</v>
      </c>
      <c r="X1058" s="177"/>
      <c r="Y1058" s="177"/>
      <c r="Z1058" s="177"/>
      <c r="AA1058" s="177"/>
      <c r="AB1058" s="18">
        <v>22.6</v>
      </c>
      <c r="AC1058" s="185">
        <v>18.7</v>
      </c>
      <c r="AD1058" s="185">
        <v>18.7</v>
      </c>
      <c r="AE1058" s="185">
        <v>18.7</v>
      </c>
      <c r="AF1058" s="185"/>
      <c r="AG1058" s="185">
        <v>18.7</v>
      </c>
      <c r="AH1058" s="146">
        <f t="shared" si="24"/>
        <v>18.7</v>
      </c>
      <c r="AI1058" s="185"/>
      <c r="AJ1058" s="185"/>
      <c r="AK1058" s="185"/>
      <c r="AL1058" s="185"/>
      <c r="AM1058" s="186" t="s">
        <v>1275</v>
      </c>
      <c r="AN1058" s="177" t="s">
        <v>243</v>
      </c>
      <c r="AO1058" s="177">
        <v>276</v>
      </c>
      <c r="AP1058" s="177"/>
      <c r="AQ1058" s="177">
        <v>170</v>
      </c>
      <c r="AR1058" s="177">
        <v>181</v>
      </c>
      <c r="AS1058" s="177">
        <v>2009</v>
      </c>
      <c r="AT1058" s="177"/>
      <c r="AU1058" s="177"/>
      <c r="AV1058" s="177"/>
      <c r="AW1058" s="177" t="s">
        <v>1276</v>
      </c>
      <c r="AX1058" s="177"/>
      <c r="AY1058" s="177"/>
      <c r="AZ1058" s="177"/>
      <c r="BA1058" s="177"/>
      <c r="BB1058" s="177"/>
      <c r="BC1058" s="177"/>
      <c r="BD1058" s="177"/>
      <c r="BE1058" s="177"/>
      <c r="BF1058" s="177"/>
      <c r="BG1058" s="177"/>
      <c r="BH1058" s="177"/>
      <c r="BI1058" s="177"/>
      <c r="BJ1058" s="177"/>
      <c r="BK1058" s="177"/>
      <c r="BL1058" s="177"/>
      <c r="BM1058" s="177"/>
      <c r="BN1058" s="177"/>
      <c r="BO1058" s="177"/>
      <c r="BP1058" s="177"/>
      <c r="BQ1058" s="112"/>
      <c r="BR1058" s="113"/>
      <c r="BS1058" s="113"/>
      <c r="BT1058" s="113"/>
      <c r="BU1058" s="112"/>
    </row>
    <row r="1059" spans="1:73" s="119" customFormat="1" ht="12" customHeight="1">
      <c r="A1059" s="177"/>
      <c r="B1059" s="177"/>
      <c r="C1059" s="177"/>
      <c r="D1059" s="187">
        <f>(10.67-M1059)/(10.67-3.11)*(396.7-395)+395</f>
        <v>395.70383597883597</v>
      </c>
      <c r="E1059" s="184" t="s">
        <v>276</v>
      </c>
      <c r="F1059" s="67">
        <f>IF(D1059&lt;=374.5,(D1059-'[2]Stages'!$C$73)*'[2]Stages'!$H$74+'[2]Stages'!$E$73,IF(D1059&lt;=385.3,(D1059-'[2]Stages'!$C$74)*'[2]Stages'!$H$75+'[2]Stages'!$E$74,IF(D1059&lt;=391.8,(D1059-'[2]Stages'!$C$75)*'[2]Stages'!$H$76+'[2]Stages'!$E$75,IF(D1059&lt;=397.5,(D1059-'[2]Stages'!$C$76)*'[2]Stages'!$H$77+'[2]Stages'!$E$76,IF(D1059&lt;=407,(D1059-'[2]Stages'!$C$77)*'[2]Stages'!$H$78+'[2]Stages'!$E$77,IF(D1059&lt;=411.2,(D1059-'[2]Stages'!$C$78)*'[2]Stages'!$H$79+'[2]Stages'!$E$78,IF(D1059&lt;=416,(D1059-'[2]Stages'!$C$79)*'[2]Stages'!$H$80+'[2]Stages'!$E$79)))))))</f>
        <v>391.507405782976</v>
      </c>
      <c r="G1059" s="177" t="s">
        <v>19</v>
      </c>
      <c r="H1059" s="177" t="s">
        <v>1268</v>
      </c>
      <c r="I1059" s="177" t="s">
        <v>1296</v>
      </c>
      <c r="J1059" s="177"/>
      <c r="K1059" s="177" t="s">
        <v>1286</v>
      </c>
      <c r="L1059" s="177"/>
      <c r="M1059" s="177">
        <v>7.54</v>
      </c>
      <c r="N1059" s="234"/>
      <c r="O1059" s="234"/>
      <c r="P1059" s="234"/>
      <c r="Q1059" s="177" t="s">
        <v>1287</v>
      </c>
      <c r="R1059" s="177" t="s">
        <v>1288</v>
      </c>
      <c r="S1059" s="177"/>
      <c r="T1059" s="177"/>
      <c r="U1059" s="177" t="s">
        <v>1291</v>
      </c>
      <c r="V1059" s="177"/>
      <c r="W1059" s="177" t="s">
        <v>1293</v>
      </c>
      <c r="X1059" s="177"/>
      <c r="Y1059" s="177"/>
      <c r="Z1059" s="177"/>
      <c r="AA1059" s="177"/>
      <c r="AB1059" s="18">
        <v>22.6</v>
      </c>
      <c r="AC1059" s="185">
        <v>19.21</v>
      </c>
      <c r="AD1059" s="185">
        <v>19.21</v>
      </c>
      <c r="AE1059" s="185">
        <v>19.21</v>
      </c>
      <c r="AF1059" s="185"/>
      <c r="AG1059" s="185">
        <v>19.21</v>
      </c>
      <c r="AH1059" s="146">
        <f t="shared" si="24"/>
        <v>19.21</v>
      </c>
      <c r="AI1059" s="185"/>
      <c r="AJ1059" s="185"/>
      <c r="AK1059" s="185"/>
      <c r="AL1059" s="185"/>
      <c r="AM1059" s="186" t="s">
        <v>1275</v>
      </c>
      <c r="AN1059" s="177" t="s">
        <v>243</v>
      </c>
      <c r="AO1059" s="177">
        <v>276</v>
      </c>
      <c r="AP1059" s="177"/>
      <c r="AQ1059" s="177">
        <v>170</v>
      </c>
      <c r="AR1059" s="177">
        <v>181</v>
      </c>
      <c r="AS1059" s="177">
        <v>2009</v>
      </c>
      <c r="AT1059" s="177"/>
      <c r="AU1059" s="177"/>
      <c r="AV1059" s="177"/>
      <c r="AW1059" s="177" t="s">
        <v>1276</v>
      </c>
      <c r="AX1059" s="177"/>
      <c r="AY1059" s="177"/>
      <c r="AZ1059" s="177"/>
      <c r="BA1059" s="177"/>
      <c r="BB1059" s="177"/>
      <c r="BC1059" s="177"/>
      <c r="BD1059" s="177"/>
      <c r="BE1059" s="177"/>
      <c r="BF1059" s="177"/>
      <c r="BG1059" s="177"/>
      <c r="BH1059" s="177"/>
      <c r="BI1059" s="177"/>
      <c r="BJ1059" s="177"/>
      <c r="BK1059" s="177"/>
      <c r="BL1059" s="177"/>
      <c r="BM1059" s="177"/>
      <c r="BN1059" s="177"/>
      <c r="BO1059" s="177"/>
      <c r="BP1059" s="177"/>
      <c r="BQ1059" s="112"/>
      <c r="BR1059" s="113"/>
      <c r="BS1059" s="113"/>
      <c r="BT1059" s="113"/>
      <c r="BU1059" s="112"/>
    </row>
    <row r="1060" spans="1:69" s="119" customFormat="1" ht="12" customHeight="1">
      <c r="A1060" s="215" t="s">
        <v>1308</v>
      </c>
      <c r="B1060" s="216">
        <v>390.46</v>
      </c>
      <c r="D1060" s="218">
        <v>395.74</v>
      </c>
      <c r="E1060" s="219" t="s">
        <v>786</v>
      </c>
      <c r="F1060" s="67">
        <f>IF(D1060&lt;=374.5,(D1060-'[2]Stages'!$C$73)*'[2]Stages'!$H$74+'[2]Stages'!$E$73,IF(D1060&lt;=385.3,(D1060-'[2]Stages'!$C$74)*'[2]Stages'!$H$75+'[2]Stages'!$E$74,IF(D1060&lt;=391.8,(D1060-'[2]Stages'!$C$75)*'[2]Stages'!$H$76+'[2]Stages'!$E$75,IF(D1060&lt;=397.5,(D1060-'[2]Stages'!$C$76)*'[2]Stages'!$H$77+'[2]Stages'!$E$76,IF(D1060&lt;=407,(D1060-'[2]Stages'!$C$77)*'[2]Stages'!$H$78+'[2]Stages'!$E$77,IF(D1060&lt;=411.2,(D1060-'[2]Stages'!$C$78)*'[2]Stages'!$H$79+'[2]Stages'!$E$78,IF(D1060&lt;=416,(D1060-'[2]Stages'!$C$79)*'[2]Stages'!$H$80+'[2]Stages'!$E$79)))))))</f>
        <v>391.54249122807016</v>
      </c>
      <c r="G1060" s="119" t="s">
        <v>19</v>
      </c>
      <c r="H1060" s="215" t="s">
        <v>1268</v>
      </c>
      <c r="I1060" s="220" t="s">
        <v>1300</v>
      </c>
      <c r="M1060" s="216"/>
      <c r="Q1060" s="215" t="s">
        <v>1287</v>
      </c>
      <c r="R1060" s="215" t="s">
        <v>1301</v>
      </c>
      <c r="AA1060" s="221" t="s">
        <v>788</v>
      </c>
      <c r="AB1060" s="18">
        <v>22.4</v>
      </c>
      <c r="AC1060" s="222">
        <v>19.26</v>
      </c>
      <c r="AD1060" s="223"/>
      <c r="AE1060" s="222">
        <v>19.26</v>
      </c>
      <c r="AF1060" s="222">
        <v>0.01</v>
      </c>
      <c r="AG1060" s="222">
        <v>19.26</v>
      </c>
      <c r="AH1060" s="146">
        <f t="shared" si="24"/>
        <v>19.460000000000004</v>
      </c>
      <c r="AI1060" s="222">
        <v>24.6</v>
      </c>
      <c r="AJ1060" s="223"/>
      <c r="AM1060" s="119" t="s">
        <v>789</v>
      </c>
      <c r="AN1060" s="119" t="s">
        <v>231</v>
      </c>
      <c r="AO1060" s="119">
        <v>284</v>
      </c>
      <c r="AQ1060" s="119">
        <v>599</v>
      </c>
      <c r="AR1060" s="119">
        <v>609</v>
      </c>
      <c r="AS1060" s="119">
        <v>2009</v>
      </c>
      <c r="AW1060" s="119" t="s">
        <v>790</v>
      </c>
      <c r="BE1060" s="177"/>
      <c r="BF1060" s="177"/>
      <c r="BG1060" s="177"/>
      <c r="BK1060" s="112"/>
      <c r="BL1060" s="113"/>
      <c r="BM1060" s="113"/>
      <c r="BN1060" s="113"/>
      <c r="BO1060" s="113"/>
      <c r="BP1060" s="101"/>
      <c r="BQ1060" s="101"/>
    </row>
    <row r="1061" spans="1:69" s="119" customFormat="1" ht="12" customHeight="1">
      <c r="A1061" s="215" t="s">
        <v>1309</v>
      </c>
      <c r="B1061" s="216">
        <v>390.48</v>
      </c>
      <c r="D1061" s="218">
        <v>395.77</v>
      </c>
      <c r="E1061" s="219" t="s">
        <v>786</v>
      </c>
      <c r="F1061" s="67">
        <f>IF(D1061&lt;=374.5,(D1061-'[2]Stages'!$C$73)*'[2]Stages'!$H$74+'[2]Stages'!$E$73,IF(D1061&lt;=385.3,(D1061-'[2]Stages'!$C$74)*'[2]Stages'!$H$75+'[2]Stages'!$E$74,IF(D1061&lt;=391.8,(D1061-'[2]Stages'!$C$75)*'[2]Stages'!$H$76+'[2]Stages'!$E$75,IF(D1061&lt;=397.5,(D1061-'[2]Stages'!$C$76)*'[2]Stages'!$H$77+'[2]Stages'!$E$76,IF(D1061&lt;=407,(D1061-'[2]Stages'!$C$77)*'[2]Stages'!$H$78+'[2]Stages'!$E$77,IF(D1061&lt;=411.2,(D1061-'[2]Stages'!$C$78)*'[2]Stages'!$H$79+'[2]Stages'!$E$78,IF(D1061&lt;=416,(D1061-'[2]Stages'!$C$79)*'[2]Stages'!$H$80+'[2]Stages'!$E$79)))))))</f>
        <v>391.57159649122804</v>
      </c>
      <c r="G1061" s="119" t="s">
        <v>19</v>
      </c>
      <c r="H1061" s="215" t="s">
        <v>1268</v>
      </c>
      <c r="I1061" s="220"/>
      <c r="M1061" s="216"/>
      <c r="Q1061" s="215" t="s">
        <v>1287</v>
      </c>
      <c r="R1061" s="215" t="s">
        <v>1307</v>
      </c>
      <c r="AA1061" s="221" t="s">
        <v>788</v>
      </c>
      <c r="AB1061" s="18">
        <v>22.4</v>
      </c>
      <c r="AC1061" s="222">
        <v>20.03</v>
      </c>
      <c r="AD1061" s="223"/>
      <c r="AE1061" s="222">
        <v>20.03</v>
      </c>
      <c r="AF1061" s="222">
        <v>0.15</v>
      </c>
      <c r="AG1061" s="222">
        <v>20.03</v>
      </c>
      <c r="AH1061" s="146">
        <f t="shared" si="24"/>
        <v>20.230000000000004</v>
      </c>
      <c r="AI1061" s="222">
        <v>21.2</v>
      </c>
      <c r="AJ1061" s="223"/>
      <c r="AM1061" s="119" t="s">
        <v>789</v>
      </c>
      <c r="AN1061" s="119" t="s">
        <v>231</v>
      </c>
      <c r="AO1061" s="119">
        <v>284</v>
      </c>
      <c r="AQ1061" s="119">
        <v>599</v>
      </c>
      <c r="AR1061" s="119">
        <v>609</v>
      </c>
      <c r="AS1061" s="119">
        <v>2009</v>
      </c>
      <c r="AW1061" s="119" t="s">
        <v>790</v>
      </c>
      <c r="BE1061" s="177"/>
      <c r="BF1061" s="177"/>
      <c r="BG1061" s="177"/>
      <c r="BK1061" s="112"/>
      <c r="BL1061" s="113"/>
      <c r="BM1061" s="113"/>
      <c r="BN1061" s="113"/>
      <c r="BO1061" s="113"/>
      <c r="BP1061" s="101"/>
      <c r="BQ1061" s="101"/>
    </row>
    <row r="1062" spans="1:73" s="119" customFormat="1" ht="12" customHeight="1">
      <c r="A1062" s="177"/>
      <c r="B1062" s="177"/>
      <c r="C1062" s="177"/>
      <c r="D1062" s="187">
        <f>(43-M1062)/(43-7.6)*(0.95)+395</f>
        <v>395.8024011299435</v>
      </c>
      <c r="E1062" s="184" t="s">
        <v>276</v>
      </c>
      <c r="F1062" s="67">
        <f>IF(D1062&lt;=374.5,(D1062-'[2]Stages'!$C$73)*'[2]Stages'!$H$74+'[2]Stages'!$E$73,IF(D1062&lt;=385.3,(D1062-'[2]Stages'!$C$74)*'[2]Stages'!$H$75+'[2]Stages'!$E$74,IF(D1062&lt;=391.8,(D1062-'[2]Stages'!$C$75)*'[2]Stages'!$H$76+'[2]Stages'!$E$75,IF(D1062&lt;=397.5,(D1062-'[2]Stages'!$C$76)*'[2]Stages'!$H$77+'[2]Stages'!$E$76,IF(D1062&lt;=407,(D1062-'[2]Stages'!$C$77)*'[2]Stages'!$H$78+'[2]Stages'!$E$77,IF(D1062&lt;=411.2,(D1062-'[2]Stages'!$C$78)*'[2]Stages'!$H$79+'[2]Stages'!$E$78,IF(D1062&lt;=416,(D1062-'[2]Stages'!$C$79)*'[2]Stages'!$H$80+'[2]Stages'!$E$79)))))))</f>
        <v>391.603031271682</v>
      </c>
      <c r="G1062" s="177" t="s">
        <v>19</v>
      </c>
      <c r="H1062" s="177" t="s">
        <v>1268</v>
      </c>
      <c r="I1062" s="177" t="s">
        <v>1296</v>
      </c>
      <c r="J1062" s="233"/>
      <c r="K1062" s="177" t="s">
        <v>1272</v>
      </c>
      <c r="L1062" s="177"/>
      <c r="M1062" s="177">
        <v>13.1</v>
      </c>
      <c r="N1062" s="234"/>
      <c r="O1062" s="234"/>
      <c r="P1062" s="234"/>
      <c r="Q1062" s="177" t="s">
        <v>701</v>
      </c>
      <c r="R1062" s="177" t="s">
        <v>1273</v>
      </c>
      <c r="S1062" s="177"/>
      <c r="T1062" s="177"/>
      <c r="U1062" s="177" t="s">
        <v>1274</v>
      </c>
      <c r="V1062" s="177"/>
      <c r="W1062" s="177" t="s">
        <v>1293</v>
      </c>
      <c r="X1062" s="177"/>
      <c r="Y1062" s="177"/>
      <c r="Z1062" s="177"/>
      <c r="AA1062" s="177"/>
      <c r="AB1062" s="18">
        <v>22.6</v>
      </c>
      <c r="AC1062" s="185">
        <v>18.85</v>
      </c>
      <c r="AD1062" s="185">
        <v>18.85</v>
      </c>
      <c r="AE1062" s="185">
        <v>18.85</v>
      </c>
      <c r="AF1062" s="185"/>
      <c r="AG1062" s="185">
        <v>18.85</v>
      </c>
      <c r="AH1062" s="146">
        <f t="shared" si="24"/>
        <v>18.85</v>
      </c>
      <c r="AI1062" s="185"/>
      <c r="AJ1062" s="185"/>
      <c r="AK1062" s="185"/>
      <c r="AL1062" s="185"/>
      <c r="AM1062" s="186" t="s">
        <v>1275</v>
      </c>
      <c r="AN1062" s="177" t="s">
        <v>243</v>
      </c>
      <c r="AO1062" s="177">
        <v>276</v>
      </c>
      <c r="AP1062" s="177"/>
      <c r="AQ1062" s="177">
        <v>170</v>
      </c>
      <c r="AR1062" s="177">
        <v>181</v>
      </c>
      <c r="AS1062" s="177">
        <v>2009</v>
      </c>
      <c r="AT1062" s="177"/>
      <c r="AU1062" s="177"/>
      <c r="AV1062" s="177"/>
      <c r="AW1062" s="177" t="s">
        <v>1276</v>
      </c>
      <c r="AX1062" s="177"/>
      <c r="AY1062" s="177"/>
      <c r="AZ1062" s="177"/>
      <c r="BA1062" s="177"/>
      <c r="BB1062" s="177"/>
      <c r="BC1062" s="177"/>
      <c r="BD1062" s="177"/>
      <c r="BE1062" s="177"/>
      <c r="BF1062" s="177"/>
      <c r="BG1062" s="177"/>
      <c r="BH1062" s="177"/>
      <c r="BI1062" s="177"/>
      <c r="BJ1062" s="177"/>
      <c r="BK1062" s="177"/>
      <c r="BL1062" s="177"/>
      <c r="BM1062" s="177"/>
      <c r="BN1062" s="177"/>
      <c r="BO1062" s="177"/>
      <c r="BP1062" s="177"/>
      <c r="BQ1062" s="112"/>
      <c r="BR1062" s="113"/>
      <c r="BS1062" s="113"/>
      <c r="BT1062" s="113"/>
      <c r="BU1062" s="112"/>
    </row>
    <row r="1063" spans="1:73" s="119" customFormat="1" ht="12" customHeight="1">
      <c r="A1063" s="177"/>
      <c r="B1063" s="177"/>
      <c r="C1063" s="177"/>
      <c r="D1063" s="187">
        <f>(10.67-M1063)/(10.67-3.11)*(396.7-395)+395</f>
        <v>395.83875661375663</v>
      </c>
      <c r="E1063" s="184" t="s">
        <v>276</v>
      </c>
      <c r="F1063" s="67">
        <f>IF(D1063&lt;=374.5,(D1063-'[2]Stages'!$C$73)*'[2]Stages'!$H$74+'[2]Stages'!$E$73,IF(D1063&lt;=385.3,(D1063-'[2]Stages'!$C$74)*'[2]Stages'!$H$75+'[2]Stages'!$E$74,IF(D1063&lt;=391.8,(D1063-'[2]Stages'!$C$75)*'[2]Stages'!$H$76+'[2]Stages'!$E$75,IF(D1063&lt;=397.5,(D1063-'[2]Stages'!$C$76)*'[2]Stages'!$H$77+'[2]Stages'!$E$76,IF(D1063&lt;=407,(D1063-'[2]Stages'!$C$77)*'[2]Stages'!$H$78+'[2]Stages'!$E$77,IF(D1063&lt;=411.2,(D1063-'[2]Stages'!$C$78)*'[2]Stages'!$H$79+'[2]Stages'!$E$78,IF(D1063&lt;=416,(D1063-'[2]Stages'!$C$79)*'[2]Stages'!$H$80+'[2]Stages'!$E$79)))))))</f>
        <v>391.6383024691358</v>
      </c>
      <c r="G1063" s="177" t="s">
        <v>19</v>
      </c>
      <c r="H1063" s="177" t="s">
        <v>1268</v>
      </c>
      <c r="I1063" s="177" t="s">
        <v>1296</v>
      </c>
      <c r="J1063" s="177"/>
      <c r="K1063" s="177" t="s">
        <v>1286</v>
      </c>
      <c r="L1063" s="177"/>
      <c r="M1063" s="177">
        <v>6.94</v>
      </c>
      <c r="N1063" s="234"/>
      <c r="O1063" s="234"/>
      <c r="P1063" s="234"/>
      <c r="Q1063" s="177" t="s">
        <v>1287</v>
      </c>
      <c r="R1063" s="177" t="s">
        <v>1288</v>
      </c>
      <c r="S1063" s="177"/>
      <c r="T1063" s="177"/>
      <c r="U1063" s="177" t="s">
        <v>1291</v>
      </c>
      <c r="V1063" s="177"/>
      <c r="W1063" s="177" t="s">
        <v>1293</v>
      </c>
      <c r="X1063" s="177"/>
      <c r="Y1063" s="177"/>
      <c r="Z1063" s="177"/>
      <c r="AA1063" s="177"/>
      <c r="AB1063" s="18">
        <v>22.6</v>
      </c>
      <c r="AC1063" s="185">
        <v>20</v>
      </c>
      <c r="AD1063" s="185">
        <v>20</v>
      </c>
      <c r="AE1063" s="185">
        <v>20</v>
      </c>
      <c r="AF1063" s="185"/>
      <c r="AG1063" s="185">
        <v>20</v>
      </c>
      <c r="AH1063" s="146">
        <f t="shared" si="24"/>
        <v>20</v>
      </c>
      <c r="AI1063" s="185"/>
      <c r="AJ1063" s="185"/>
      <c r="AK1063" s="185"/>
      <c r="AL1063" s="185"/>
      <c r="AM1063" s="186" t="s">
        <v>1275</v>
      </c>
      <c r="AN1063" s="177" t="s">
        <v>243</v>
      </c>
      <c r="AO1063" s="177">
        <v>276</v>
      </c>
      <c r="AP1063" s="177"/>
      <c r="AQ1063" s="177">
        <v>170</v>
      </c>
      <c r="AR1063" s="177">
        <v>181</v>
      </c>
      <c r="AS1063" s="177">
        <v>2009</v>
      </c>
      <c r="AT1063" s="177"/>
      <c r="AU1063" s="177"/>
      <c r="AV1063" s="177"/>
      <c r="AW1063" s="177" t="s">
        <v>1276</v>
      </c>
      <c r="AX1063" s="177"/>
      <c r="AY1063" s="177"/>
      <c r="AZ1063" s="177"/>
      <c r="BA1063" s="177"/>
      <c r="BB1063" s="177"/>
      <c r="BC1063" s="177"/>
      <c r="BD1063" s="177"/>
      <c r="BE1063" s="177"/>
      <c r="BF1063" s="177"/>
      <c r="BG1063" s="177"/>
      <c r="BH1063" s="177"/>
      <c r="BI1063" s="177"/>
      <c r="BJ1063" s="177"/>
      <c r="BK1063" s="177"/>
      <c r="BL1063" s="177"/>
      <c r="BM1063" s="177"/>
      <c r="BQ1063" s="112"/>
      <c r="BR1063" s="113"/>
      <c r="BS1063" s="113"/>
      <c r="BT1063" s="113"/>
      <c r="BU1063" s="112"/>
    </row>
    <row r="1064" spans="1:73" s="119" customFormat="1" ht="12" customHeight="1">
      <c r="A1064" s="177"/>
      <c r="B1064" s="177"/>
      <c r="C1064" s="177"/>
      <c r="D1064" s="187">
        <f>(10.67-M1064)/(10.67-3.11)*(396.7-395)+395</f>
        <v>395.86124338624336</v>
      </c>
      <c r="E1064" s="184" t="s">
        <v>276</v>
      </c>
      <c r="F1064" s="67">
        <f>IF(D1064&lt;=374.5,(D1064-'[2]Stages'!$C$73)*'[2]Stages'!$H$74+'[2]Stages'!$E$73,IF(D1064&lt;=385.3,(D1064-'[2]Stages'!$C$74)*'[2]Stages'!$H$75+'[2]Stages'!$E$74,IF(D1064&lt;=391.8,(D1064-'[2]Stages'!$C$75)*'[2]Stages'!$H$76+'[2]Stages'!$E$75,IF(D1064&lt;=397.5,(D1064-'[2]Stages'!$C$76)*'[2]Stages'!$H$77+'[2]Stages'!$E$76,IF(D1064&lt;=407,(D1064-'[2]Stages'!$C$77)*'[2]Stages'!$H$78+'[2]Stages'!$E$77,IF(D1064&lt;=411.2,(D1064-'[2]Stages'!$C$78)*'[2]Stages'!$H$79+'[2]Stages'!$E$78,IF(D1064&lt;=416,(D1064-'[2]Stages'!$C$79)*'[2]Stages'!$H$80+'[2]Stages'!$E$79)))))))</f>
        <v>391.6601185834958</v>
      </c>
      <c r="G1064" s="177" t="s">
        <v>19</v>
      </c>
      <c r="H1064" s="177" t="s">
        <v>1268</v>
      </c>
      <c r="I1064" s="177" t="s">
        <v>1296</v>
      </c>
      <c r="J1064" s="177"/>
      <c r="K1064" s="177" t="s">
        <v>1286</v>
      </c>
      <c r="L1064" s="177"/>
      <c r="M1064" s="177">
        <v>6.84</v>
      </c>
      <c r="N1064" s="234"/>
      <c r="O1064" s="234"/>
      <c r="P1064" s="234"/>
      <c r="Q1064" s="177" t="s">
        <v>1287</v>
      </c>
      <c r="R1064" s="177" t="s">
        <v>1288</v>
      </c>
      <c r="S1064" s="177"/>
      <c r="T1064" s="177"/>
      <c r="U1064" s="177" t="s">
        <v>1291</v>
      </c>
      <c r="V1064" s="177"/>
      <c r="W1064" s="177" t="s">
        <v>1293</v>
      </c>
      <c r="X1064" s="177"/>
      <c r="Y1064" s="177"/>
      <c r="Z1064" s="177"/>
      <c r="AA1064" s="177"/>
      <c r="AB1064" s="18">
        <v>22.6</v>
      </c>
      <c r="AC1064" s="185">
        <v>20.1</v>
      </c>
      <c r="AD1064" s="185">
        <v>20.1</v>
      </c>
      <c r="AE1064" s="185">
        <v>20.1</v>
      </c>
      <c r="AF1064" s="185"/>
      <c r="AG1064" s="185">
        <v>20.1</v>
      </c>
      <c r="AH1064" s="146">
        <f t="shared" si="24"/>
        <v>20.1</v>
      </c>
      <c r="AI1064" s="185"/>
      <c r="AJ1064" s="185"/>
      <c r="AK1064" s="185"/>
      <c r="AL1064" s="185"/>
      <c r="AM1064" s="186" t="s">
        <v>1275</v>
      </c>
      <c r="AN1064" s="177" t="s">
        <v>243</v>
      </c>
      <c r="AO1064" s="177">
        <v>276</v>
      </c>
      <c r="AP1064" s="177"/>
      <c r="AQ1064" s="177">
        <v>170</v>
      </c>
      <c r="AR1064" s="177">
        <v>181</v>
      </c>
      <c r="AS1064" s="177">
        <v>2009</v>
      </c>
      <c r="AT1064" s="177"/>
      <c r="AU1064" s="177"/>
      <c r="AV1064" s="177"/>
      <c r="AW1064" s="177" t="s">
        <v>1276</v>
      </c>
      <c r="AX1064" s="177"/>
      <c r="AY1064" s="177"/>
      <c r="AZ1064" s="177"/>
      <c r="BA1064" s="177"/>
      <c r="BB1064" s="177"/>
      <c r="BC1064" s="177"/>
      <c r="BD1064" s="177"/>
      <c r="BE1064" s="177"/>
      <c r="BF1064" s="177"/>
      <c r="BG1064" s="177"/>
      <c r="BH1064" s="177"/>
      <c r="BI1064" s="177"/>
      <c r="BJ1064" s="177"/>
      <c r="BK1064" s="177"/>
      <c r="BL1064" s="177"/>
      <c r="BM1064" s="177"/>
      <c r="BQ1064" s="112"/>
      <c r="BR1064" s="113"/>
      <c r="BS1064" s="113"/>
      <c r="BT1064" s="113"/>
      <c r="BU1064" s="112"/>
    </row>
    <row r="1065" spans="1:73" s="119" customFormat="1" ht="12" customHeight="1">
      <c r="A1065" s="177"/>
      <c r="B1065" s="177"/>
      <c r="C1065" s="177"/>
      <c r="D1065" s="183">
        <v>395.95</v>
      </c>
      <c r="E1065" s="184" t="s">
        <v>276</v>
      </c>
      <c r="F1065" s="67">
        <f>IF(D1065&lt;=374.5,(D1065-'[2]Stages'!$C$73)*'[2]Stages'!$H$74+'[2]Stages'!$E$73,IF(D1065&lt;=385.3,(D1065-'[2]Stages'!$C$74)*'[2]Stages'!$H$75+'[2]Stages'!$E$74,IF(D1065&lt;=391.8,(D1065-'[2]Stages'!$C$75)*'[2]Stages'!$H$76+'[2]Stages'!$E$75,IF(D1065&lt;=397.5,(D1065-'[2]Stages'!$C$76)*'[2]Stages'!$H$77+'[2]Stages'!$E$76,IF(D1065&lt;=407,(D1065-'[2]Stages'!$C$77)*'[2]Stages'!$H$78+'[2]Stages'!$E$77,IF(D1065&lt;=411.2,(D1065-'[2]Stages'!$C$78)*'[2]Stages'!$H$79+'[2]Stages'!$E$78,IF(D1065&lt;=416,(D1065-'[2]Stages'!$C$79)*'[2]Stages'!$H$80+'[2]Stages'!$E$79)))))))</f>
        <v>391.74622807017545</v>
      </c>
      <c r="G1065" s="177" t="s">
        <v>19</v>
      </c>
      <c r="H1065" s="177" t="s">
        <v>1268</v>
      </c>
      <c r="I1065" s="177" t="s">
        <v>1296</v>
      </c>
      <c r="J1065" s="233"/>
      <c r="K1065" s="177" t="s">
        <v>1272</v>
      </c>
      <c r="L1065" s="177"/>
      <c r="M1065" s="177">
        <v>9.8</v>
      </c>
      <c r="N1065" s="234"/>
      <c r="O1065" s="234"/>
      <c r="P1065" s="234"/>
      <c r="Q1065" s="177" t="s">
        <v>701</v>
      </c>
      <c r="R1065" s="177" t="s">
        <v>1273</v>
      </c>
      <c r="S1065" s="177"/>
      <c r="T1065" s="177"/>
      <c r="U1065" s="177" t="s">
        <v>1274</v>
      </c>
      <c r="V1065" s="177"/>
      <c r="W1065" s="177" t="s">
        <v>1293</v>
      </c>
      <c r="X1065" s="177"/>
      <c r="Y1065" s="177"/>
      <c r="Z1065" s="177"/>
      <c r="AA1065" s="177"/>
      <c r="AB1065" s="18">
        <v>22.6</v>
      </c>
      <c r="AC1065" s="185">
        <v>18.4</v>
      </c>
      <c r="AD1065" s="185">
        <v>18.4</v>
      </c>
      <c r="AE1065" s="185">
        <v>18.4</v>
      </c>
      <c r="AF1065" s="185"/>
      <c r="AG1065" s="185">
        <v>18.4</v>
      </c>
      <c r="AH1065" s="146">
        <f t="shared" si="24"/>
        <v>18.4</v>
      </c>
      <c r="AI1065" s="185"/>
      <c r="AJ1065" s="185"/>
      <c r="AK1065" s="185"/>
      <c r="AL1065" s="185"/>
      <c r="AM1065" s="186" t="s">
        <v>1275</v>
      </c>
      <c r="AN1065" s="177" t="s">
        <v>243</v>
      </c>
      <c r="AO1065" s="177">
        <v>276</v>
      </c>
      <c r="AP1065" s="177"/>
      <c r="AQ1065" s="177">
        <v>170</v>
      </c>
      <c r="AR1065" s="177">
        <v>181</v>
      </c>
      <c r="AS1065" s="177">
        <v>2009</v>
      </c>
      <c r="AT1065" s="177"/>
      <c r="AU1065" s="177"/>
      <c r="AV1065" s="177"/>
      <c r="AW1065" s="177" t="s">
        <v>1276</v>
      </c>
      <c r="AX1065" s="177"/>
      <c r="AY1065" s="177"/>
      <c r="AZ1065" s="177"/>
      <c r="BA1065" s="177"/>
      <c r="BB1065" s="177"/>
      <c r="BC1065" s="177"/>
      <c r="BD1065" s="177"/>
      <c r="BE1065" s="177"/>
      <c r="BF1065" s="177"/>
      <c r="BG1065" s="177"/>
      <c r="BH1065" s="177"/>
      <c r="BI1065" s="177"/>
      <c r="BJ1065" s="177"/>
      <c r="BK1065" s="177"/>
      <c r="BL1065" s="177"/>
      <c r="BM1065" s="177"/>
      <c r="BN1065" s="177"/>
      <c r="BO1065" s="177"/>
      <c r="BP1065" s="177"/>
      <c r="BQ1065" s="112"/>
      <c r="BR1065" s="113"/>
      <c r="BS1065" s="113"/>
      <c r="BT1065" s="113"/>
      <c r="BU1065" s="112"/>
    </row>
    <row r="1066" spans="1:73" s="119" customFormat="1" ht="12" customHeight="1">
      <c r="A1066" s="177"/>
      <c r="B1066" s="177"/>
      <c r="C1066" s="177"/>
      <c r="D1066" s="187">
        <f>(10.67-M1066)/(10.67-3.11)*(396.7-395)+395</f>
        <v>395.9849206349206</v>
      </c>
      <c r="E1066" s="184" t="s">
        <v>276</v>
      </c>
      <c r="F1066" s="67">
        <f>IF(D1066&lt;=374.5,(D1066-'[2]Stages'!$C$73)*'[2]Stages'!$H$74+'[2]Stages'!$E$73,IF(D1066&lt;=385.3,(D1066-'[2]Stages'!$C$74)*'[2]Stages'!$H$75+'[2]Stages'!$E$74,IF(D1066&lt;=391.8,(D1066-'[2]Stages'!$C$75)*'[2]Stages'!$H$76+'[2]Stages'!$E$75,IF(D1066&lt;=397.5,(D1066-'[2]Stages'!$C$76)*'[2]Stages'!$H$77+'[2]Stages'!$E$76,IF(D1066&lt;=407,(D1066-'[2]Stages'!$C$77)*'[2]Stages'!$H$78+'[2]Stages'!$E$77,IF(D1066&lt;=411.2,(D1066-'[2]Stages'!$C$78)*'[2]Stages'!$H$79+'[2]Stages'!$E$78,IF(D1066&lt;=416,(D1066-'[2]Stages'!$C$79)*'[2]Stages'!$H$80+'[2]Stages'!$E$79)))))))</f>
        <v>391.7801072124756</v>
      </c>
      <c r="G1066" s="177" t="s">
        <v>19</v>
      </c>
      <c r="H1066" s="177" t="s">
        <v>1268</v>
      </c>
      <c r="I1066" s="177" t="s">
        <v>1296</v>
      </c>
      <c r="J1066" s="177"/>
      <c r="K1066" s="177" t="s">
        <v>1286</v>
      </c>
      <c r="L1066" s="177"/>
      <c r="M1066" s="177">
        <v>6.29</v>
      </c>
      <c r="N1066" s="234"/>
      <c r="O1066" s="234"/>
      <c r="P1066" s="234"/>
      <c r="Q1066" s="177" t="s">
        <v>1287</v>
      </c>
      <c r="R1066" s="177" t="s">
        <v>1288</v>
      </c>
      <c r="S1066" s="177"/>
      <c r="T1066" s="177"/>
      <c r="U1066" s="177" t="s">
        <v>1291</v>
      </c>
      <c r="V1066" s="177"/>
      <c r="W1066" s="177" t="s">
        <v>1293</v>
      </c>
      <c r="X1066" s="177"/>
      <c r="Y1066" s="177"/>
      <c r="Z1066" s="177"/>
      <c r="AA1066" s="177"/>
      <c r="AB1066" s="18">
        <v>22.6</v>
      </c>
      <c r="AC1066" s="185">
        <v>20.1</v>
      </c>
      <c r="AD1066" s="185">
        <v>20.1</v>
      </c>
      <c r="AE1066" s="185">
        <v>20.1</v>
      </c>
      <c r="AF1066" s="185"/>
      <c r="AG1066" s="185">
        <v>20.1</v>
      </c>
      <c r="AH1066" s="146">
        <f t="shared" si="24"/>
        <v>20.1</v>
      </c>
      <c r="AI1066" s="185"/>
      <c r="AJ1066" s="185"/>
      <c r="AK1066" s="185"/>
      <c r="AL1066" s="185"/>
      <c r="AM1066" s="186" t="s">
        <v>1275</v>
      </c>
      <c r="AN1066" s="177" t="s">
        <v>243</v>
      </c>
      <c r="AO1066" s="177">
        <v>276</v>
      </c>
      <c r="AP1066" s="177"/>
      <c r="AQ1066" s="177">
        <v>170</v>
      </c>
      <c r="AR1066" s="177">
        <v>181</v>
      </c>
      <c r="AS1066" s="177">
        <v>2009</v>
      </c>
      <c r="AT1066" s="177"/>
      <c r="AU1066" s="177"/>
      <c r="AV1066" s="177"/>
      <c r="AW1066" s="177" t="s">
        <v>1276</v>
      </c>
      <c r="AX1066" s="177"/>
      <c r="AY1066" s="177"/>
      <c r="AZ1066" s="177"/>
      <c r="BA1066" s="177"/>
      <c r="BB1066" s="177"/>
      <c r="BC1066" s="177"/>
      <c r="BD1066" s="177"/>
      <c r="BE1066" s="177"/>
      <c r="BF1066" s="177"/>
      <c r="BG1066" s="177"/>
      <c r="BH1066" s="177"/>
      <c r="BI1066" s="177"/>
      <c r="BJ1066" s="177"/>
      <c r="BK1066" s="177"/>
      <c r="BL1066" s="177"/>
      <c r="BM1066" s="177"/>
      <c r="BQ1066" s="112"/>
      <c r="BR1066" s="113"/>
      <c r="BS1066" s="113"/>
      <c r="BT1066" s="113"/>
      <c r="BU1066" s="112"/>
    </row>
    <row r="1067" spans="1:73" s="119" customFormat="1" ht="12" customHeight="1">
      <c r="A1067" s="177"/>
      <c r="B1067" s="177"/>
      <c r="C1067" s="177"/>
      <c r="D1067" s="187">
        <v>396.05</v>
      </c>
      <c r="E1067" s="184" t="s">
        <v>276</v>
      </c>
      <c r="F1067" s="67">
        <f>IF(D1067&lt;=374.5,(D1067-'[2]Stages'!$C$73)*'[2]Stages'!$H$74+'[2]Stages'!$E$73,IF(D1067&lt;=385.3,(D1067-'[2]Stages'!$C$74)*'[2]Stages'!$H$75+'[2]Stages'!$E$74,IF(D1067&lt;=391.8,(D1067-'[2]Stages'!$C$75)*'[2]Stages'!$H$76+'[2]Stages'!$E$75,IF(D1067&lt;=397.5,(D1067-'[2]Stages'!$C$76)*'[2]Stages'!$H$77+'[2]Stages'!$E$76,IF(D1067&lt;=407,(D1067-'[2]Stages'!$C$77)*'[2]Stages'!$H$78+'[2]Stages'!$E$77,IF(D1067&lt;=411.2,(D1067-'[2]Stages'!$C$78)*'[2]Stages'!$H$79+'[2]Stages'!$E$78,IF(D1067&lt;=416,(D1067-'[2]Stages'!$C$79)*'[2]Stages'!$H$80+'[2]Stages'!$E$79)))))))</f>
        <v>391.8432456140351</v>
      </c>
      <c r="G1067" s="177" t="s">
        <v>19</v>
      </c>
      <c r="H1067" s="177" t="s">
        <v>1310</v>
      </c>
      <c r="I1067" s="177" t="s">
        <v>1311</v>
      </c>
      <c r="J1067" s="233"/>
      <c r="K1067" s="177" t="s">
        <v>1272</v>
      </c>
      <c r="L1067" s="177"/>
      <c r="M1067" s="177">
        <v>7.6</v>
      </c>
      <c r="N1067" s="234"/>
      <c r="O1067" s="234"/>
      <c r="P1067" s="234"/>
      <c r="Q1067" s="177" t="s">
        <v>701</v>
      </c>
      <c r="R1067" s="177" t="s">
        <v>1273</v>
      </c>
      <c r="S1067" s="177"/>
      <c r="T1067" s="177"/>
      <c r="U1067" s="177" t="s">
        <v>1274</v>
      </c>
      <c r="V1067" s="177"/>
      <c r="W1067" s="177" t="s">
        <v>1293</v>
      </c>
      <c r="X1067" s="177"/>
      <c r="Y1067" s="177"/>
      <c r="Z1067" s="177"/>
      <c r="AA1067" s="177"/>
      <c r="AB1067" s="18">
        <v>22.6</v>
      </c>
      <c r="AC1067" s="185">
        <v>18.25</v>
      </c>
      <c r="AD1067" s="185">
        <v>18.25</v>
      </c>
      <c r="AE1067" s="185">
        <v>18.25</v>
      </c>
      <c r="AF1067" s="185"/>
      <c r="AG1067" s="185">
        <v>18.25</v>
      </c>
      <c r="AH1067" s="146">
        <f t="shared" si="24"/>
        <v>18.25</v>
      </c>
      <c r="AI1067" s="185"/>
      <c r="AJ1067" s="185"/>
      <c r="AK1067" s="185"/>
      <c r="AL1067" s="185"/>
      <c r="AM1067" s="186" t="s">
        <v>1275</v>
      </c>
      <c r="AN1067" s="177" t="s">
        <v>243</v>
      </c>
      <c r="AO1067" s="177">
        <v>276</v>
      </c>
      <c r="AP1067" s="177"/>
      <c r="AQ1067" s="177">
        <v>170</v>
      </c>
      <c r="AR1067" s="177">
        <v>181</v>
      </c>
      <c r="AS1067" s="177">
        <v>2009</v>
      </c>
      <c r="AT1067" s="177"/>
      <c r="AU1067" s="177"/>
      <c r="AV1067" s="177"/>
      <c r="AW1067" s="177" t="s">
        <v>1276</v>
      </c>
      <c r="AX1067" s="177"/>
      <c r="AY1067" s="177"/>
      <c r="AZ1067" s="177"/>
      <c r="BA1067" s="177"/>
      <c r="BB1067" s="177"/>
      <c r="BC1067" s="177"/>
      <c r="BD1067" s="177"/>
      <c r="BE1067" s="177"/>
      <c r="BF1067" s="177"/>
      <c r="BG1067" s="177"/>
      <c r="BH1067" s="177"/>
      <c r="BI1067" s="177"/>
      <c r="BJ1067" s="177"/>
      <c r="BK1067" s="177"/>
      <c r="BL1067" s="177"/>
      <c r="BM1067" s="177"/>
      <c r="BN1067" s="177"/>
      <c r="BO1067" s="177"/>
      <c r="BP1067" s="177"/>
      <c r="BQ1067" s="112"/>
      <c r="BR1067" s="113"/>
      <c r="BS1067" s="113"/>
      <c r="BT1067" s="113"/>
      <c r="BU1067" s="112"/>
    </row>
    <row r="1068" spans="1:69" s="119" customFormat="1" ht="12" customHeight="1">
      <c r="A1068" s="215" t="s">
        <v>1312</v>
      </c>
      <c r="B1068" s="216">
        <v>390.74</v>
      </c>
      <c r="D1068" s="218">
        <v>396.06</v>
      </c>
      <c r="E1068" s="219" t="s">
        <v>786</v>
      </c>
      <c r="F1068" s="67">
        <f>IF(D1068&lt;=374.5,(D1068-'[2]Stages'!$C$73)*'[2]Stages'!$H$74+'[2]Stages'!$E$73,IF(D1068&lt;=385.3,(D1068-'[2]Stages'!$C$74)*'[2]Stages'!$H$75+'[2]Stages'!$E$74,IF(D1068&lt;=391.8,(D1068-'[2]Stages'!$C$75)*'[2]Stages'!$H$76+'[2]Stages'!$E$75,IF(D1068&lt;=397.5,(D1068-'[2]Stages'!$C$76)*'[2]Stages'!$H$77+'[2]Stages'!$E$76,IF(D1068&lt;=407,(D1068-'[2]Stages'!$C$77)*'[2]Stages'!$H$78+'[2]Stages'!$E$77,IF(D1068&lt;=411.2,(D1068-'[2]Stages'!$C$78)*'[2]Stages'!$H$79+'[2]Stages'!$E$78,IF(D1068&lt;=416,(D1068-'[2]Stages'!$C$79)*'[2]Stages'!$H$80+'[2]Stages'!$E$79)))))))</f>
        <v>391.85294736842104</v>
      </c>
      <c r="G1068" s="119" t="s">
        <v>19</v>
      </c>
      <c r="H1068" s="215" t="s">
        <v>1268</v>
      </c>
      <c r="I1068" s="220" t="s">
        <v>1300</v>
      </c>
      <c r="M1068" s="216"/>
      <c r="Q1068" s="215" t="s">
        <v>1287</v>
      </c>
      <c r="R1068" s="215" t="s">
        <v>1301</v>
      </c>
      <c r="AA1068" s="221" t="s">
        <v>788</v>
      </c>
      <c r="AB1068" s="18">
        <v>22.4</v>
      </c>
      <c r="AC1068" s="222">
        <v>19.09</v>
      </c>
      <c r="AD1068" s="223"/>
      <c r="AE1068" s="222">
        <v>19.09</v>
      </c>
      <c r="AF1068" s="222">
        <v>0.16</v>
      </c>
      <c r="AG1068" s="222">
        <v>19.09</v>
      </c>
      <c r="AH1068" s="146">
        <f t="shared" si="24"/>
        <v>19.290000000000003</v>
      </c>
      <c r="AI1068" s="222">
        <v>25.3</v>
      </c>
      <c r="AJ1068" s="223"/>
      <c r="AM1068" s="119" t="s">
        <v>789</v>
      </c>
      <c r="AN1068" s="119" t="s">
        <v>231</v>
      </c>
      <c r="AO1068" s="119">
        <v>284</v>
      </c>
      <c r="AQ1068" s="119">
        <v>599</v>
      </c>
      <c r="AR1068" s="119">
        <v>609</v>
      </c>
      <c r="AS1068" s="119">
        <v>2009</v>
      </c>
      <c r="AW1068" s="119" t="s">
        <v>790</v>
      </c>
      <c r="BE1068" s="177"/>
      <c r="BF1068" s="177"/>
      <c r="BG1068" s="177"/>
      <c r="BK1068" s="112"/>
      <c r="BL1068" s="113"/>
      <c r="BM1068" s="113"/>
      <c r="BN1068" s="113"/>
      <c r="BO1068" s="113"/>
      <c r="BP1068" s="101"/>
      <c r="BQ1068" s="101"/>
    </row>
    <row r="1069" spans="1:69" s="119" customFormat="1" ht="12" customHeight="1">
      <c r="A1069" s="215" t="s">
        <v>1313</v>
      </c>
      <c r="B1069" s="216">
        <v>390.8</v>
      </c>
      <c r="D1069" s="218">
        <v>396.13</v>
      </c>
      <c r="E1069" s="219" t="s">
        <v>786</v>
      </c>
      <c r="F1069" s="67">
        <f>IF(D1069&lt;=374.5,(D1069-'[2]Stages'!$C$73)*'[2]Stages'!$H$74+'[2]Stages'!$E$73,IF(D1069&lt;=385.3,(D1069-'[2]Stages'!$C$74)*'[2]Stages'!$H$75+'[2]Stages'!$E$74,IF(D1069&lt;=391.8,(D1069-'[2]Stages'!$C$75)*'[2]Stages'!$H$76+'[2]Stages'!$E$75,IF(D1069&lt;=397.5,(D1069-'[2]Stages'!$C$76)*'[2]Stages'!$H$77+'[2]Stages'!$E$76,IF(D1069&lt;=407,(D1069-'[2]Stages'!$C$77)*'[2]Stages'!$H$78+'[2]Stages'!$E$77,IF(D1069&lt;=411.2,(D1069-'[2]Stages'!$C$78)*'[2]Stages'!$H$79+'[2]Stages'!$E$78,IF(D1069&lt;=416,(D1069-'[2]Stages'!$C$79)*'[2]Stages'!$H$80+'[2]Stages'!$E$79)))))))</f>
        <v>391.9208596491228</v>
      </c>
      <c r="G1069" s="119" t="s">
        <v>19</v>
      </c>
      <c r="H1069" s="215" t="s">
        <v>1268</v>
      </c>
      <c r="I1069" s="220" t="s">
        <v>1300</v>
      </c>
      <c r="M1069" s="216"/>
      <c r="Q1069" s="215" t="s">
        <v>1287</v>
      </c>
      <c r="R1069" s="215" t="s">
        <v>1301</v>
      </c>
      <c r="AA1069" s="221" t="s">
        <v>788</v>
      </c>
      <c r="AB1069" s="18">
        <v>22.4</v>
      </c>
      <c r="AC1069" s="222">
        <v>19.45</v>
      </c>
      <c r="AD1069" s="223"/>
      <c r="AE1069" s="222">
        <v>19.45</v>
      </c>
      <c r="AF1069" s="222">
        <v>0.2</v>
      </c>
      <c r="AG1069" s="222">
        <v>19.45</v>
      </c>
      <c r="AH1069" s="146">
        <f t="shared" si="24"/>
        <v>19.650000000000002</v>
      </c>
      <c r="AI1069" s="222">
        <v>23.7</v>
      </c>
      <c r="AJ1069" s="223"/>
      <c r="AM1069" s="119" t="s">
        <v>789</v>
      </c>
      <c r="AN1069" s="119" t="s">
        <v>231</v>
      </c>
      <c r="AO1069" s="119">
        <v>284</v>
      </c>
      <c r="AQ1069" s="119">
        <v>599</v>
      </c>
      <c r="AR1069" s="119">
        <v>609</v>
      </c>
      <c r="AS1069" s="119">
        <v>2009</v>
      </c>
      <c r="AW1069" s="119" t="s">
        <v>790</v>
      </c>
      <c r="BE1069" s="177"/>
      <c r="BF1069" s="177"/>
      <c r="BG1069" s="177"/>
      <c r="BK1069" s="112"/>
      <c r="BL1069" s="113"/>
      <c r="BM1069" s="113"/>
      <c r="BN1069" s="113"/>
      <c r="BO1069" s="113"/>
      <c r="BP1069" s="101"/>
      <c r="BQ1069" s="101"/>
    </row>
    <row r="1070" spans="1:73" s="119" customFormat="1" ht="12" customHeight="1">
      <c r="A1070" s="177"/>
      <c r="B1070" s="177"/>
      <c r="C1070" s="177"/>
      <c r="D1070" s="187">
        <f>(10.67-M1070)/(10.67-3.11)*(396.7-395)+395</f>
        <v>396.1648148148148</v>
      </c>
      <c r="E1070" s="184" t="s">
        <v>276</v>
      </c>
      <c r="F1070" s="67">
        <f>IF(D1070&lt;=374.5,(D1070-'[2]Stages'!$C$73)*'[2]Stages'!$H$74+'[2]Stages'!$E$73,IF(D1070&lt;=385.3,(D1070-'[2]Stages'!$C$74)*'[2]Stages'!$H$75+'[2]Stages'!$E$74,IF(D1070&lt;=391.8,(D1070-'[2]Stages'!$C$75)*'[2]Stages'!$H$76+'[2]Stages'!$E$75,IF(D1070&lt;=397.5,(D1070-'[2]Stages'!$C$76)*'[2]Stages'!$H$77+'[2]Stages'!$E$76,IF(D1070&lt;=407,(D1070-'[2]Stages'!$C$77)*'[2]Stages'!$H$78+'[2]Stages'!$E$77,IF(D1070&lt;=411.2,(D1070-'[2]Stages'!$C$78)*'[2]Stages'!$H$79+'[2]Stages'!$E$78,IF(D1070&lt;=416,(D1070-'[2]Stages'!$C$79)*'[2]Stages'!$H$80+'[2]Stages'!$E$79)))))))</f>
        <v>391.9546361273554</v>
      </c>
      <c r="G1070" s="177" t="s">
        <v>19</v>
      </c>
      <c r="H1070" s="177" t="s">
        <v>1268</v>
      </c>
      <c r="I1070" s="177" t="s">
        <v>1296</v>
      </c>
      <c r="J1070" s="177"/>
      <c r="K1070" s="177" t="s">
        <v>1314</v>
      </c>
      <c r="L1070" s="177"/>
      <c r="M1070" s="177">
        <v>5.49</v>
      </c>
      <c r="N1070" s="234"/>
      <c r="O1070" s="234"/>
      <c r="P1070" s="234"/>
      <c r="Q1070" s="177" t="s">
        <v>1287</v>
      </c>
      <c r="R1070" s="177" t="s">
        <v>1288</v>
      </c>
      <c r="S1070" s="177"/>
      <c r="T1070" s="177"/>
      <c r="U1070" s="177" t="s">
        <v>1291</v>
      </c>
      <c r="V1070" s="177"/>
      <c r="W1070" s="177" t="s">
        <v>1293</v>
      </c>
      <c r="X1070" s="177"/>
      <c r="Y1070" s="177"/>
      <c r="Z1070" s="177"/>
      <c r="AA1070" s="177"/>
      <c r="AB1070" s="18">
        <v>22.6</v>
      </c>
      <c r="AC1070" s="185">
        <v>19.8</v>
      </c>
      <c r="AD1070" s="185">
        <v>19.8</v>
      </c>
      <c r="AE1070" s="185">
        <v>19.8</v>
      </c>
      <c r="AF1070" s="185"/>
      <c r="AG1070" s="185">
        <v>19.8</v>
      </c>
      <c r="AH1070" s="146">
        <f t="shared" si="24"/>
        <v>19.8</v>
      </c>
      <c r="AI1070" s="185"/>
      <c r="AJ1070" s="185"/>
      <c r="AK1070" s="185"/>
      <c r="AL1070" s="185"/>
      <c r="AM1070" s="186" t="s">
        <v>1275</v>
      </c>
      <c r="AN1070" s="177" t="s">
        <v>243</v>
      </c>
      <c r="AO1070" s="177">
        <v>276</v>
      </c>
      <c r="AP1070" s="177"/>
      <c r="AQ1070" s="177">
        <v>170</v>
      </c>
      <c r="AR1070" s="177">
        <v>181</v>
      </c>
      <c r="AS1070" s="177">
        <v>2009</v>
      </c>
      <c r="AT1070" s="177"/>
      <c r="AU1070" s="177"/>
      <c r="AV1070" s="177"/>
      <c r="AW1070" s="177" t="s">
        <v>1276</v>
      </c>
      <c r="AX1070" s="177"/>
      <c r="AY1070" s="177"/>
      <c r="AZ1070" s="177"/>
      <c r="BA1070" s="177"/>
      <c r="BB1070" s="177"/>
      <c r="BC1070" s="177"/>
      <c r="BD1070" s="177"/>
      <c r="BE1070" s="177"/>
      <c r="BF1070" s="177"/>
      <c r="BG1070" s="177"/>
      <c r="BH1070" s="177"/>
      <c r="BI1070" s="177"/>
      <c r="BJ1070" s="177"/>
      <c r="BK1070" s="177"/>
      <c r="BL1070" s="177"/>
      <c r="BM1070" s="177"/>
      <c r="BN1070" s="177"/>
      <c r="BO1070" s="177"/>
      <c r="BP1070" s="177"/>
      <c r="BQ1070" s="112"/>
      <c r="BR1070" s="113"/>
      <c r="BS1070" s="113"/>
      <c r="BT1070" s="113"/>
      <c r="BU1070" s="112"/>
    </row>
    <row r="1071" spans="1:69" s="119" customFormat="1" ht="12" customHeight="1">
      <c r="A1071" s="215" t="s">
        <v>1315</v>
      </c>
      <c r="B1071" s="216">
        <v>390.86</v>
      </c>
      <c r="D1071" s="218">
        <v>396.2</v>
      </c>
      <c r="E1071" s="219" t="s">
        <v>786</v>
      </c>
      <c r="F1071" s="67">
        <f>IF(D1071&lt;=374.5,(D1071-'[2]Stages'!$C$73)*'[2]Stages'!$H$74+'[2]Stages'!$E$73,IF(D1071&lt;=385.3,(D1071-'[2]Stages'!$C$74)*'[2]Stages'!$H$75+'[2]Stages'!$E$74,IF(D1071&lt;=391.8,(D1071-'[2]Stages'!$C$75)*'[2]Stages'!$H$76+'[2]Stages'!$E$75,IF(D1071&lt;=397.5,(D1071-'[2]Stages'!$C$76)*'[2]Stages'!$H$77+'[2]Stages'!$E$76,IF(D1071&lt;=407,(D1071-'[2]Stages'!$C$77)*'[2]Stages'!$H$78+'[2]Stages'!$E$77,IF(D1071&lt;=411.2,(D1071-'[2]Stages'!$C$78)*'[2]Stages'!$H$79+'[2]Stages'!$E$78,IF(D1071&lt;=416,(D1071-'[2]Stages'!$C$79)*'[2]Stages'!$H$80+'[2]Stages'!$E$79)))))))</f>
        <v>391.98877192982457</v>
      </c>
      <c r="G1071" s="119" t="s">
        <v>19</v>
      </c>
      <c r="H1071" s="215" t="s">
        <v>1268</v>
      </c>
      <c r="I1071" s="220" t="s">
        <v>1304</v>
      </c>
      <c r="M1071" s="216"/>
      <c r="Q1071" s="215" t="s">
        <v>1287</v>
      </c>
      <c r="R1071" s="215" t="s">
        <v>1305</v>
      </c>
      <c r="AA1071" s="221" t="s">
        <v>788</v>
      </c>
      <c r="AB1071" s="18">
        <v>22.4</v>
      </c>
      <c r="AC1071" s="222">
        <v>20.2</v>
      </c>
      <c r="AD1071" s="223"/>
      <c r="AE1071" s="222">
        <v>20.2</v>
      </c>
      <c r="AF1071" s="222">
        <v>0.24</v>
      </c>
      <c r="AG1071" s="222">
        <v>20.2</v>
      </c>
      <c r="AH1071" s="146">
        <f t="shared" si="24"/>
        <v>20.400000000000002</v>
      </c>
      <c r="AI1071" s="222">
        <v>20.5</v>
      </c>
      <c r="AJ1071" s="223"/>
      <c r="AM1071" s="119" t="s">
        <v>789</v>
      </c>
      <c r="AN1071" s="119" t="s">
        <v>231</v>
      </c>
      <c r="AO1071" s="119">
        <v>284</v>
      </c>
      <c r="AQ1071" s="119">
        <v>599</v>
      </c>
      <c r="AR1071" s="119">
        <v>609</v>
      </c>
      <c r="AS1071" s="119">
        <v>2009</v>
      </c>
      <c r="AW1071" s="119" t="s">
        <v>790</v>
      </c>
      <c r="BE1071" s="177"/>
      <c r="BF1071" s="177"/>
      <c r="BG1071" s="177"/>
      <c r="BK1071" s="112"/>
      <c r="BL1071" s="113"/>
      <c r="BM1071" s="113"/>
      <c r="BN1071" s="113"/>
      <c r="BO1071" s="113"/>
      <c r="BP1071" s="101"/>
      <c r="BQ1071" s="101"/>
    </row>
    <row r="1072" spans="1:73" s="119" customFormat="1" ht="12" customHeight="1">
      <c r="A1072" s="177"/>
      <c r="B1072" s="177"/>
      <c r="C1072" s="177"/>
      <c r="D1072" s="187">
        <f>(10.67-M1072)/(10.67-3.11)*(396.7-395)+395</f>
        <v>396.2255291005291</v>
      </c>
      <c r="E1072" s="184" t="s">
        <v>276</v>
      </c>
      <c r="F1072" s="67">
        <f>IF(D1072&lt;=374.5,(D1072-'[2]Stages'!$C$73)*'[2]Stages'!$H$74+'[2]Stages'!$E$73,IF(D1072&lt;=385.3,(D1072-'[2]Stages'!$C$74)*'[2]Stages'!$H$75+'[2]Stages'!$E$74,IF(D1072&lt;=391.8,(D1072-'[2]Stages'!$C$75)*'[2]Stages'!$H$76+'[2]Stages'!$E$75,IF(D1072&lt;=397.5,(D1072-'[2]Stages'!$C$76)*'[2]Stages'!$H$77+'[2]Stages'!$E$76,IF(D1072&lt;=407,(D1072-'[2]Stages'!$C$77)*'[2]Stages'!$H$78+'[2]Stages'!$E$77,IF(D1072&lt;=411.2,(D1072-'[2]Stages'!$C$78)*'[2]Stages'!$H$79+'[2]Stages'!$E$78,IF(D1072&lt;=416,(D1072-'[2]Stages'!$C$79)*'[2]Stages'!$H$80+'[2]Stages'!$E$79)))))))</f>
        <v>392.01353963612735</v>
      </c>
      <c r="G1072" s="177" t="s">
        <v>19</v>
      </c>
      <c r="H1072" s="177" t="s">
        <v>1268</v>
      </c>
      <c r="I1072" s="177" t="s">
        <v>1296</v>
      </c>
      <c r="J1072" s="177"/>
      <c r="K1072" s="177" t="s">
        <v>1314</v>
      </c>
      <c r="L1072" s="177"/>
      <c r="M1072" s="177">
        <v>5.22</v>
      </c>
      <c r="N1072" s="234"/>
      <c r="O1072" s="234"/>
      <c r="P1072" s="234"/>
      <c r="Q1072" s="177" t="s">
        <v>1287</v>
      </c>
      <c r="R1072" s="177" t="s">
        <v>1288</v>
      </c>
      <c r="S1072" s="177"/>
      <c r="T1072" s="177"/>
      <c r="U1072" s="177" t="s">
        <v>1291</v>
      </c>
      <c r="V1072" s="177"/>
      <c r="W1072" s="177" t="s">
        <v>1293</v>
      </c>
      <c r="X1072" s="177"/>
      <c r="Y1072" s="177"/>
      <c r="Z1072" s="177"/>
      <c r="AA1072" s="177"/>
      <c r="AB1072" s="18">
        <v>22.6</v>
      </c>
      <c r="AC1072" s="185">
        <v>20.2</v>
      </c>
      <c r="AD1072" s="185">
        <v>20.2</v>
      </c>
      <c r="AE1072" s="185">
        <v>20.2</v>
      </c>
      <c r="AF1072" s="185"/>
      <c r="AG1072" s="185">
        <v>20.2</v>
      </c>
      <c r="AH1072" s="146">
        <f t="shared" si="24"/>
        <v>20.2</v>
      </c>
      <c r="AI1072" s="185"/>
      <c r="AJ1072" s="185"/>
      <c r="AK1072" s="185"/>
      <c r="AL1072" s="185"/>
      <c r="AM1072" s="186" t="s">
        <v>1275</v>
      </c>
      <c r="AN1072" s="177" t="s">
        <v>243</v>
      </c>
      <c r="AO1072" s="177">
        <v>276</v>
      </c>
      <c r="AP1072" s="177"/>
      <c r="AQ1072" s="177">
        <v>170</v>
      </c>
      <c r="AR1072" s="177">
        <v>181</v>
      </c>
      <c r="AS1072" s="177">
        <v>2009</v>
      </c>
      <c r="AT1072" s="177"/>
      <c r="AU1072" s="177"/>
      <c r="AV1072" s="177"/>
      <c r="AW1072" s="177" t="s">
        <v>1276</v>
      </c>
      <c r="AX1072" s="177"/>
      <c r="AY1072" s="177"/>
      <c r="AZ1072" s="177"/>
      <c r="BA1072" s="177"/>
      <c r="BB1072" s="177"/>
      <c r="BC1072" s="177"/>
      <c r="BD1072" s="177"/>
      <c r="BE1072" s="177"/>
      <c r="BF1072" s="177"/>
      <c r="BG1072" s="177"/>
      <c r="BH1072" s="177"/>
      <c r="BI1072" s="177"/>
      <c r="BJ1072" s="177"/>
      <c r="BK1072" s="177"/>
      <c r="BL1072" s="177"/>
      <c r="BM1072" s="177"/>
      <c r="BN1072" s="177"/>
      <c r="BO1072" s="177"/>
      <c r="BP1072" s="177"/>
      <c r="BQ1072" s="112"/>
      <c r="BR1072" s="113"/>
      <c r="BS1072" s="113"/>
      <c r="BT1072" s="113"/>
      <c r="BU1072" s="112"/>
    </row>
    <row r="1073" spans="1:73" s="119" customFormat="1" ht="12" customHeight="1">
      <c r="A1073" s="177"/>
      <c r="B1073" s="177"/>
      <c r="C1073" s="177"/>
      <c r="D1073" s="187">
        <f>(10.67-M1073)/(10.67-3.11)*(396.7-395)+395</f>
        <v>396.25925925925924</v>
      </c>
      <c r="E1073" s="184" t="s">
        <v>276</v>
      </c>
      <c r="F1073" s="67">
        <f>IF(D1073&lt;=374.5,(D1073-'[2]Stages'!$C$73)*'[2]Stages'!$H$74+'[2]Stages'!$E$73,IF(D1073&lt;=385.3,(D1073-'[2]Stages'!$C$74)*'[2]Stages'!$H$75+'[2]Stages'!$E$74,IF(D1073&lt;=391.8,(D1073-'[2]Stages'!$C$75)*'[2]Stages'!$H$76+'[2]Stages'!$E$75,IF(D1073&lt;=397.5,(D1073-'[2]Stages'!$C$76)*'[2]Stages'!$H$77+'[2]Stages'!$E$76,IF(D1073&lt;=407,(D1073-'[2]Stages'!$C$77)*'[2]Stages'!$H$78+'[2]Stages'!$E$77,IF(D1073&lt;=411.2,(D1073-'[2]Stages'!$C$78)*'[2]Stages'!$H$79+'[2]Stages'!$E$78,IF(D1073&lt;=416,(D1073-'[2]Stages'!$C$79)*'[2]Stages'!$H$80+'[2]Stages'!$E$79)))))))</f>
        <v>392.0462638076673</v>
      </c>
      <c r="G1073" s="177" t="s">
        <v>19</v>
      </c>
      <c r="H1073" s="177" t="s">
        <v>1268</v>
      </c>
      <c r="I1073" s="177" t="s">
        <v>1296</v>
      </c>
      <c r="J1073" s="177"/>
      <c r="K1073" s="177" t="s">
        <v>1314</v>
      </c>
      <c r="L1073" s="177"/>
      <c r="M1073" s="177">
        <v>5.07</v>
      </c>
      <c r="N1073" s="234"/>
      <c r="O1073" s="234"/>
      <c r="P1073" s="234"/>
      <c r="Q1073" s="177" t="s">
        <v>1287</v>
      </c>
      <c r="R1073" s="177" t="s">
        <v>1288</v>
      </c>
      <c r="S1073" s="177"/>
      <c r="T1073" s="177"/>
      <c r="U1073" s="177" t="s">
        <v>1291</v>
      </c>
      <c r="V1073" s="177"/>
      <c r="W1073" s="177" t="s">
        <v>1293</v>
      </c>
      <c r="X1073" s="177"/>
      <c r="Y1073" s="177"/>
      <c r="Z1073" s="177"/>
      <c r="AA1073" s="177"/>
      <c r="AB1073" s="18">
        <v>22.6</v>
      </c>
      <c r="AC1073" s="185">
        <v>20.1</v>
      </c>
      <c r="AD1073" s="185">
        <v>20.1</v>
      </c>
      <c r="AE1073" s="185">
        <v>20.1</v>
      </c>
      <c r="AF1073" s="185"/>
      <c r="AG1073" s="185">
        <v>20.1</v>
      </c>
      <c r="AH1073" s="146">
        <f t="shared" si="24"/>
        <v>20.1</v>
      </c>
      <c r="AI1073" s="185"/>
      <c r="AJ1073" s="185"/>
      <c r="AK1073" s="185"/>
      <c r="AL1073" s="185"/>
      <c r="AM1073" s="186" t="s">
        <v>1275</v>
      </c>
      <c r="AN1073" s="177" t="s">
        <v>243</v>
      </c>
      <c r="AO1073" s="177">
        <v>276</v>
      </c>
      <c r="AP1073" s="177"/>
      <c r="AQ1073" s="177">
        <v>170</v>
      </c>
      <c r="AR1073" s="177">
        <v>181</v>
      </c>
      <c r="AS1073" s="177">
        <v>2009</v>
      </c>
      <c r="AT1073" s="177"/>
      <c r="AU1073" s="177"/>
      <c r="AV1073" s="177"/>
      <c r="AW1073" s="177" t="s">
        <v>1276</v>
      </c>
      <c r="AX1073" s="177"/>
      <c r="AY1073" s="177"/>
      <c r="AZ1073" s="177"/>
      <c r="BA1073" s="177"/>
      <c r="BB1073" s="177"/>
      <c r="BC1073" s="177"/>
      <c r="BD1073" s="177"/>
      <c r="BE1073" s="177"/>
      <c r="BF1073" s="177"/>
      <c r="BG1073" s="177"/>
      <c r="BH1073" s="177"/>
      <c r="BI1073" s="177"/>
      <c r="BJ1073" s="177"/>
      <c r="BK1073" s="177"/>
      <c r="BL1073" s="177"/>
      <c r="BM1073" s="177"/>
      <c r="BQ1073" s="112"/>
      <c r="BR1073" s="113"/>
      <c r="BS1073" s="113"/>
      <c r="BT1073" s="113"/>
      <c r="BU1073" s="112"/>
    </row>
    <row r="1074" spans="1:69" s="119" customFormat="1" ht="12" customHeight="1">
      <c r="A1074" s="215" t="s">
        <v>1316</v>
      </c>
      <c r="B1074" s="216">
        <v>391.03</v>
      </c>
      <c r="D1074" s="218">
        <v>396.39</v>
      </c>
      <c r="E1074" s="219" t="s">
        <v>786</v>
      </c>
      <c r="F1074" s="67">
        <f>IF(D1074&lt;=374.5,(D1074-'[2]Stages'!$C$73)*'[2]Stages'!$H$74+'[2]Stages'!$E$73,IF(D1074&lt;=385.3,(D1074-'[2]Stages'!$C$74)*'[2]Stages'!$H$75+'[2]Stages'!$E$74,IF(D1074&lt;=391.8,(D1074-'[2]Stages'!$C$75)*'[2]Stages'!$H$76+'[2]Stages'!$E$75,IF(D1074&lt;=397.5,(D1074-'[2]Stages'!$C$76)*'[2]Stages'!$H$77+'[2]Stages'!$E$76,IF(D1074&lt;=407,(D1074-'[2]Stages'!$C$77)*'[2]Stages'!$H$78+'[2]Stages'!$E$77,IF(D1074&lt;=411.2,(D1074-'[2]Stages'!$C$78)*'[2]Stages'!$H$79+'[2]Stages'!$E$78,IF(D1074&lt;=416,(D1074-'[2]Stages'!$C$79)*'[2]Stages'!$H$80+'[2]Stages'!$E$79)))))))</f>
        <v>392.1731052631579</v>
      </c>
      <c r="G1074" s="119" t="s">
        <v>19</v>
      </c>
      <c r="H1074" s="215" t="s">
        <v>1268</v>
      </c>
      <c r="I1074" s="220" t="s">
        <v>1296</v>
      </c>
      <c r="M1074" s="216"/>
      <c r="Q1074" s="215" t="s">
        <v>1317</v>
      </c>
      <c r="R1074" s="215" t="s">
        <v>1318</v>
      </c>
      <c r="AA1074" s="221" t="s">
        <v>788</v>
      </c>
      <c r="AB1074" s="18">
        <v>22.4</v>
      </c>
      <c r="AC1074" s="222">
        <v>18.3</v>
      </c>
      <c r="AD1074" s="223"/>
      <c r="AE1074" s="222">
        <v>18.3</v>
      </c>
      <c r="AF1074" s="222">
        <v>0.18</v>
      </c>
      <c r="AG1074" s="222">
        <v>18.3</v>
      </c>
      <c r="AH1074" s="146">
        <f t="shared" si="24"/>
        <v>18.500000000000004</v>
      </c>
      <c r="AI1074" s="222">
        <v>28.8</v>
      </c>
      <c r="AJ1074" s="223"/>
      <c r="AM1074" s="119" t="s">
        <v>789</v>
      </c>
      <c r="AN1074" s="119" t="s">
        <v>231</v>
      </c>
      <c r="AO1074" s="119">
        <v>284</v>
      </c>
      <c r="AQ1074" s="119">
        <v>599</v>
      </c>
      <c r="AR1074" s="119">
        <v>609</v>
      </c>
      <c r="AS1074" s="119">
        <v>2009</v>
      </c>
      <c r="AW1074" s="119" t="s">
        <v>790</v>
      </c>
      <c r="BK1074" s="112"/>
      <c r="BL1074" s="113"/>
      <c r="BM1074" s="113"/>
      <c r="BN1074" s="113"/>
      <c r="BO1074" s="113"/>
      <c r="BP1074" s="101"/>
      <c r="BQ1074" s="101"/>
    </row>
    <row r="1075" spans="1:73" s="119" customFormat="1" ht="12" customHeight="1">
      <c r="A1075" s="177"/>
      <c r="B1075" s="177"/>
      <c r="C1075" s="177"/>
      <c r="D1075" s="187">
        <f>(10.67-M1075)/(10.67-3.11)*(396.7-395)+395</f>
        <v>396.414417989418</v>
      </c>
      <c r="E1075" s="184" t="s">
        <v>276</v>
      </c>
      <c r="F1075" s="67">
        <f>IF(D1075&lt;=374.5,(D1075-'[2]Stages'!$C$73)*'[2]Stages'!$H$74+'[2]Stages'!$E$73,IF(D1075&lt;=385.3,(D1075-'[2]Stages'!$C$74)*'[2]Stages'!$H$75+'[2]Stages'!$E$74,IF(D1075&lt;=391.8,(D1075-'[2]Stages'!$C$75)*'[2]Stages'!$H$76+'[2]Stages'!$E$75,IF(D1075&lt;=397.5,(D1075-'[2]Stages'!$C$76)*'[2]Stages'!$H$77+'[2]Stages'!$E$76,IF(D1075&lt;=407,(D1075-'[2]Stages'!$C$77)*'[2]Stages'!$H$78+'[2]Stages'!$E$77,IF(D1075&lt;=411.2,(D1075-'[2]Stages'!$C$78)*'[2]Stages'!$H$79+'[2]Stages'!$E$78,IF(D1075&lt;=416,(D1075-'[2]Stages'!$C$79)*'[2]Stages'!$H$80+'[2]Stages'!$E$79)))))))</f>
        <v>392.1967949967511</v>
      </c>
      <c r="G1075" s="177" t="s">
        <v>19</v>
      </c>
      <c r="H1075" s="177" t="s">
        <v>1268</v>
      </c>
      <c r="I1075" s="177" t="s">
        <v>1296</v>
      </c>
      <c r="J1075" s="177"/>
      <c r="K1075" s="177" t="s">
        <v>1314</v>
      </c>
      <c r="L1075" s="177"/>
      <c r="M1075" s="177">
        <v>4.38</v>
      </c>
      <c r="N1075" s="234"/>
      <c r="O1075" s="234"/>
      <c r="P1075" s="234"/>
      <c r="Q1075" s="177" t="s">
        <v>1287</v>
      </c>
      <c r="R1075" s="177" t="s">
        <v>1288</v>
      </c>
      <c r="S1075" s="177"/>
      <c r="T1075" s="177"/>
      <c r="U1075" s="177" t="s">
        <v>1291</v>
      </c>
      <c r="V1075" s="177"/>
      <c r="W1075" s="177" t="s">
        <v>1293</v>
      </c>
      <c r="X1075" s="177"/>
      <c r="Y1075" s="177"/>
      <c r="Z1075" s="177"/>
      <c r="AA1075" s="177"/>
      <c r="AB1075" s="18">
        <v>22.6</v>
      </c>
      <c r="AC1075" s="185">
        <v>19.6</v>
      </c>
      <c r="AD1075" s="185">
        <v>19.6</v>
      </c>
      <c r="AE1075" s="185">
        <v>19.6</v>
      </c>
      <c r="AF1075" s="185"/>
      <c r="AG1075" s="185">
        <v>19.6</v>
      </c>
      <c r="AH1075" s="146">
        <f t="shared" si="24"/>
        <v>19.6</v>
      </c>
      <c r="AI1075" s="185"/>
      <c r="AJ1075" s="185"/>
      <c r="AK1075" s="185"/>
      <c r="AL1075" s="185"/>
      <c r="AM1075" s="186" t="s">
        <v>1275</v>
      </c>
      <c r="AN1075" s="177" t="s">
        <v>243</v>
      </c>
      <c r="AO1075" s="177">
        <v>276</v>
      </c>
      <c r="AP1075" s="177"/>
      <c r="AQ1075" s="177">
        <v>170</v>
      </c>
      <c r="AR1075" s="177">
        <v>181</v>
      </c>
      <c r="AS1075" s="177">
        <v>2009</v>
      </c>
      <c r="AT1075" s="177"/>
      <c r="AU1075" s="177"/>
      <c r="AV1075" s="177"/>
      <c r="AW1075" s="177" t="s">
        <v>1276</v>
      </c>
      <c r="AX1075" s="177"/>
      <c r="AY1075" s="177"/>
      <c r="AZ1075" s="177"/>
      <c r="BA1075" s="177"/>
      <c r="BB1075" s="177"/>
      <c r="BC1075" s="177"/>
      <c r="BD1075" s="177"/>
      <c r="BE1075" s="177"/>
      <c r="BF1075" s="177"/>
      <c r="BG1075" s="177"/>
      <c r="BH1075" s="177"/>
      <c r="BI1075" s="177"/>
      <c r="BJ1075" s="177"/>
      <c r="BK1075" s="177"/>
      <c r="BL1075" s="177"/>
      <c r="BM1075" s="177"/>
      <c r="BQ1075" s="112"/>
      <c r="BR1075" s="113"/>
      <c r="BS1075" s="113"/>
      <c r="BT1075" s="113"/>
      <c r="BU1075" s="112"/>
    </row>
    <row r="1076" spans="1:69" s="119" customFormat="1" ht="12" customHeight="1">
      <c r="A1076" s="215" t="s">
        <v>1319</v>
      </c>
      <c r="B1076" s="216">
        <v>391.07</v>
      </c>
      <c r="D1076" s="218">
        <v>396.44</v>
      </c>
      <c r="E1076" s="219" t="s">
        <v>786</v>
      </c>
      <c r="F1076" s="67">
        <f>IF(D1076&lt;=374.5,(D1076-'[2]Stages'!$C$73)*'[2]Stages'!$H$74+'[2]Stages'!$E$73,IF(D1076&lt;=385.3,(D1076-'[2]Stages'!$C$74)*'[2]Stages'!$H$75+'[2]Stages'!$E$74,IF(D1076&lt;=391.8,(D1076-'[2]Stages'!$C$75)*'[2]Stages'!$H$76+'[2]Stages'!$E$75,IF(D1076&lt;=397.5,(D1076-'[2]Stages'!$C$76)*'[2]Stages'!$H$77+'[2]Stages'!$E$76,IF(D1076&lt;=407,(D1076-'[2]Stages'!$C$77)*'[2]Stages'!$H$78+'[2]Stages'!$E$77,IF(D1076&lt;=411.2,(D1076-'[2]Stages'!$C$78)*'[2]Stages'!$H$79+'[2]Stages'!$E$78,IF(D1076&lt;=416,(D1076-'[2]Stages'!$C$79)*'[2]Stages'!$H$80+'[2]Stages'!$E$79)))))))</f>
        <v>392.2216140350877</v>
      </c>
      <c r="G1076" s="119" t="s">
        <v>19</v>
      </c>
      <c r="H1076" s="215" t="s">
        <v>1268</v>
      </c>
      <c r="I1076" s="220" t="s">
        <v>1300</v>
      </c>
      <c r="M1076" s="216"/>
      <c r="Q1076" s="215" t="s">
        <v>1287</v>
      </c>
      <c r="R1076" s="215" t="s">
        <v>1301</v>
      </c>
      <c r="AA1076" s="221" t="s">
        <v>788</v>
      </c>
      <c r="AB1076" s="18">
        <v>22.4</v>
      </c>
      <c r="AC1076" s="222">
        <v>19.83</v>
      </c>
      <c r="AD1076" s="223"/>
      <c r="AE1076" s="222">
        <v>19.83</v>
      </c>
      <c r="AF1076" s="222">
        <v>0.33</v>
      </c>
      <c r="AG1076" s="222">
        <v>19.83</v>
      </c>
      <c r="AH1076" s="146">
        <f t="shared" si="24"/>
        <v>20.03</v>
      </c>
      <c r="AI1076" s="222">
        <v>22.1</v>
      </c>
      <c r="AJ1076" s="223"/>
      <c r="AM1076" s="119" t="s">
        <v>789</v>
      </c>
      <c r="AN1076" s="119" t="s">
        <v>231</v>
      </c>
      <c r="AO1076" s="119">
        <v>284</v>
      </c>
      <c r="AQ1076" s="119">
        <v>599</v>
      </c>
      <c r="AR1076" s="119">
        <v>609</v>
      </c>
      <c r="AS1076" s="119">
        <v>2009</v>
      </c>
      <c r="AW1076" s="119" t="s">
        <v>790</v>
      </c>
      <c r="BK1076" s="112"/>
      <c r="BL1076" s="113"/>
      <c r="BM1076" s="113"/>
      <c r="BN1076" s="113"/>
      <c r="BO1076" s="113"/>
      <c r="BP1076" s="101"/>
      <c r="BQ1076" s="101"/>
    </row>
    <row r="1077" spans="1:73" s="119" customFormat="1" ht="12" customHeight="1">
      <c r="A1077" s="177"/>
      <c r="B1077" s="177"/>
      <c r="C1077" s="177"/>
      <c r="D1077" s="183">
        <v>396.7</v>
      </c>
      <c r="E1077" s="184" t="s">
        <v>276</v>
      </c>
      <c r="F1077" s="67">
        <f>IF(D1077&lt;=374.5,(D1077-'[2]Stages'!$C$73)*'[2]Stages'!$H$74+'[2]Stages'!$E$73,IF(D1077&lt;=385.3,(D1077-'[2]Stages'!$C$74)*'[2]Stages'!$H$75+'[2]Stages'!$E$74,IF(D1077&lt;=391.8,(D1077-'[2]Stages'!$C$75)*'[2]Stages'!$H$76+'[2]Stages'!$E$75,IF(D1077&lt;=397.5,(D1077-'[2]Stages'!$C$76)*'[2]Stages'!$H$77+'[2]Stages'!$E$76,IF(D1077&lt;=407,(D1077-'[2]Stages'!$C$77)*'[2]Stages'!$H$78+'[2]Stages'!$E$77,IF(D1077&lt;=411.2,(D1077-'[2]Stages'!$C$78)*'[2]Stages'!$H$79+'[2]Stages'!$E$78,IF(D1077&lt;=416,(D1077-'[2]Stages'!$C$79)*'[2]Stages'!$H$80+'[2]Stages'!$E$79)))))))</f>
        <v>392.4738596491228</v>
      </c>
      <c r="G1077" s="177" t="s">
        <v>19</v>
      </c>
      <c r="H1077" s="177" t="s">
        <v>1268</v>
      </c>
      <c r="I1077" s="177" t="s">
        <v>1311</v>
      </c>
      <c r="J1077" s="177"/>
      <c r="K1077" s="177" t="s">
        <v>1314</v>
      </c>
      <c r="L1077" s="177"/>
      <c r="M1077" s="177">
        <v>3.11</v>
      </c>
      <c r="N1077" s="234"/>
      <c r="O1077" s="234"/>
      <c r="P1077" s="234"/>
      <c r="Q1077" s="177" t="s">
        <v>1287</v>
      </c>
      <c r="R1077" s="177" t="s">
        <v>1288</v>
      </c>
      <c r="S1077" s="177"/>
      <c r="T1077" s="177"/>
      <c r="U1077" s="177" t="s">
        <v>1291</v>
      </c>
      <c r="V1077" s="177"/>
      <c r="W1077" s="177" t="s">
        <v>1293</v>
      </c>
      <c r="X1077" s="177"/>
      <c r="Y1077" s="177"/>
      <c r="Z1077" s="177"/>
      <c r="AA1077" s="177"/>
      <c r="AB1077" s="18">
        <v>22.6</v>
      </c>
      <c r="AC1077" s="185">
        <v>19.66</v>
      </c>
      <c r="AD1077" s="185">
        <v>19.66</v>
      </c>
      <c r="AE1077" s="185">
        <v>19.66</v>
      </c>
      <c r="AF1077" s="185"/>
      <c r="AG1077" s="185">
        <v>19.66</v>
      </c>
      <c r="AH1077" s="146">
        <f t="shared" si="24"/>
        <v>19.66</v>
      </c>
      <c r="AI1077" s="185"/>
      <c r="AJ1077" s="185"/>
      <c r="AK1077" s="185"/>
      <c r="AL1077" s="185"/>
      <c r="AM1077" s="186" t="s">
        <v>1275</v>
      </c>
      <c r="AN1077" s="177" t="s">
        <v>243</v>
      </c>
      <c r="AO1077" s="177">
        <v>276</v>
      </c>
      <c r="AP1077" s="177"/>
      <c r="AQ1077" s="177">
        <v>170</v>
      </c>
      <c r="AR1077" s="177">
        <v>181</v>
      </c>
      <c r="AS1077" s="177">
        <v>2009</v>
      </c>
      <c r="AT1077" s="177"/>
      <c r="AU1077" s="177"/>
      <c r="AV1077" s="177"/>
      <c r="AW1077" s="177" t="s">
        <v>1276</v>
      </c>
      <c r="AX1077" s="177"/>
      <c r="AY1077" s="177"/>
      <c r="AZ1077" s="177"/>
      <c r="BA1077" s="177"/>
      <c r="BB1077" s="177"/>
      <c r="BC1077" s="177"/>
      <c r="BD1077" s="177"/>
      <c r="BE1077" s="177"/>
      <c r="BF1077" s="177"/>
      <c r="BG1077" s="177"/>
      <c r="BH1077" s="177"/>
      <c r="BI1077" s="177"/>
      <c r="BJ1077" s="177"/>
      <c r="BK1077" s="177"/>
      <c r="BL1077" s="177"/>
      <c r="BM1077" s="177"/>
      <c r="BQ1077" s="112"/>
      <c r="BR1077" s="113"/>
      <c r="BS1077" s="113"/>
      <c r="BT1077" s="113"/>
      <c r="BU1077" s="112"/>
    </row>
    <row r="1078" spans="1:69" s="119" customFormat="1" ht="12" customHeight="1">
      <c r="A1078" s="215" t="s">
        <v>1320</v>
      </c>
      <c r="B1078" s="216">
        <v>391.32</v>
      </c>
      <c r="D1078" s="218">
        <v>396.72</v>
      </c>
      <c r="E1078" s="219" t="s">
        <v>786</v>
      </c>
      <c r="F1078" s="67">
        <f>IF(D1078&lt;=374.5,(D1078-'[2]Stages'!$C$73)*'[2]Stages'!$H$74+'[2]Stages'!$E$73,IF(D1078&lt;=385.3,(D1078-'[2]Stages'!$C$74)*'[2]Stages'!$H$75+'[2]Stages'!$E$74,IF(D1078&lt;=391.8,(D1078-'[2]Stages'!$C$75)*'[2]Stages'!$H$76+'[2]Stages'!$E$75,IF(D1078&lt;=397.5,(D1078-'[2]Stages'!$C$76)*'[2]Stages'!$H$77+'[2]Stages'!$E$76,IF(D1078&lt;=407,(D1078-'[2]Stages'!$C$77)*'[2]Stages'!$H$78+'[2]Stages'!$E$77,IF(D1078&lt;=411.2,(D1078-'[2]Stages'!$C$78)*'[2]Stages'!$H$79+'[2]Stages'!$E$78,IF(D1078&lt;=416,(D1078-'[2]Stages'!$C$79)*'[2]Stages'!$H$80+'[2]Stages'!$E$79)))))))</f>
        <v>392.4932631578948</v>
      </c>
      <c r="G1078" s="119" t="s">
        <v>19</v>
      </c>
      <c r="H1078" s="215" t="s">
        <v>1268</v>
      </c>
      <c r="I1078" s="220" t="s">
        <v>1304</v>
      </c>
      <c r="M1078" s="216"/>
      <c r="Q1078" s="215" t="s">
        <v>1287</v>
      </c>
      <c r="R1078" s="215" t="s">
        <v>1305</v>
      </c>
      <c r="AA1078" s="221" t="s">
        <v>788</v>
      </c>
      <c r="AB1078" s="18">
        <v>22.4</v>
      </c>
      <c r="AC1078" s="222">
        <v>20.11</v>
      </c>
      <c r="AD1078" s="223"/>
      <c r="AE1078" s="222">
        <v>20.11</v>
      </c>
      <c r="AF1078" s="222">
        <v>0.3</v>
      </c>
      <c r="AG1078" s="222">
        <v>20.11</v>
      </c>
      <c r="AH1078" s="146">
        <f t="shared" si="24"/>
        <v>20.310000000000002</v>
      </c>
      <c r="AI1078" s="222">
        <v>20.9</v>
      </c>
      <c r="AJ1078" s="223"/>
      <c r="AM1078" s="119" t="s">
        <v>789</v>
      </c>
      <c r="AN1078" s="119" t="s">
        <v>231</v>
      </c>
      <c r="AO1078" s="119">
        <v>284</v>
      </c>
      <c r="AQ1078" s="119">
        <v>599</v>
      </c>
      <c r="AR1078" s="119">
        <v>609</v>
      </c>
      <c r="AS1078" s="119">
        <v>2009</v>
      </c>
      <c r="AW1078" s="119" t="s">
        <v>790</v>
      </c>
      <c r="BE1078" s="177"/>
      <c r="BF1078" s="177"/>
      <c r="BG1078" s="177"/>
      <c r="BK1078" s="112"/>
      <c r="BL1078" s="113"/>
      <c r="BM1078" s="113"/>
      <c r="BN1078" s="113"/>
      <c r="BO1078" s="113"/>
      <c r="BP1078" s="101"/>
      <c r="BQ1078" s="101"/>
    </row>
    <row r="1079" spans="1:69" s="119" customFormat="1" ht="12" customHeight="1">
      <c r="A1079" s="215" t="s">
        <v>1321</v>
      </c>
      <c r="B1079" s="216">
        <v>391.34</v>
      </c>
      <c r="D1079" s="218">
        <v>396.75</v>
      </c>
      <c r="E1079" s="219" t="s">
        <v>786</v>
      </c>
      <c r="F1079" s="67">
        <f>IF(D1079&lt;=374.5,(D1079-'[2]Stages'!$C$73)*'[2]Stages'!$H$74+'[2]Stages'!$E$73,IF(D1079&lt;=385.3,(D1079-'[2]Stages'!$C$74)*'[2]Stages'!$H$75+'[2]Stages'!$E$74,IF(D1079&lt;=391.8,(D1079-'[2]Stages'!$C$75)*'[2]Stages'!$H$76+'[2]Stages'!$E$75,IF(D1079&lt;=397.5,(D1079-'[2]Stages'!$C$76)*'[2]Stages'!$H$77+'[2]Stages'!$E$76,IF(D1079&lt;=407,(D1079-'[2]Stages'!$C$77)*'[2]Stages'!$H$78+'[2]Stages'!$E$77,IF(D1079&lt;=411.2,(D1079-'[2]Stages'!$C$78)*'[2]Stages'!$H$79+'[2]Stages'!$E$78,IF(D1079&lt;=416,(D1079-'[2]Stages'!$C$79)*'[2]Stages'!$H$80+'[2]Stages'!$E$79)))))))</f>
        <v>392.52236842105265</v>
      </c>
      <c r="G1079" s="119" t="s">
        <v>19</v>
      </c>
      <c r="H1079" s="215" t="s">
        <v>1268</v>
      </c>
      <c r="I1079" s="220" t="s">
        <v>1296</v>
      </c>
      <c r="M1079" s="216"/>
      <c r="Q1079" s="215" t="s">
        <v>1317</v>
      </c>
      <c r="R1079" s="215" t="s">
        <v>1318</v>
      </c>
      <c r="AA1079" s="221" t="s">
        <v>788</v>
      </c>
      <c r="AB1079" s="18">
        <v>22.4</v>
      </c>
      <c r="AC1079" s="222">
        <v>17.79</v>
      </c>
      <c r="AD1079" s="223"/>
      <c r="AE1079" s="222">
        <v>17.79</v>
      </c>
      <c r="AF1079" s="222">
        <v>0.35</v>
      </c>
      <c r="AG1079" s="222">
        <v>17.79</v>
      </c>
      <c r="AH1079" s="146">
        <f t="shared" si="24"/>
        <v>17.990000000000002</v>
      </c>
      <c r="AI1079" s="222">
        <v>31</v>
      </c>
      <c r="AJ1079" s="223"/>
      <c r="AM1079" s="119" t="s">
        <v>789</v>
      </c>
      <c r="AN1079" s="119" t="s">
        <v>231</v>
      </c>
      <c r="AO1079" s="119">
        <v>284</v>
      </c>
      <c r="AQ1079" s="119">
        <v>599</v>
      </c>
      <c r="AR1079" s="119">
        <v>609</v>
      </c>
      <c r="AS1079" s="119">
        <v>2009</v>
      </c>
      <c r="AW1079" s="119" t="s">
        <v>790</v>
      </c>
      <c r="BK1079" s="112"/>
      <c r="BL1079" s="113"/>
      <c r="BM1079" s="113"/>
      <c r="BN1079" s="113"/>
      <c r="BO1079" s="113"/>
      <c r="BP1079" s="101"/>
      <c r="BQ1079" s="101"/>
    </row>
    <row r="1080" spans="1:69" s="119" customFormat="1" ht="12" customHeight="1">
      <c r="A1080" s="215" t="s">
        <v>1322</v>
      </c>
      <c r="B1080" s="216">
        <v>391.36</v>
      </c>
      <c r="D1080" s="218">
        <v>396.77</v>
      </c>
      <c r="E1080" s="219" t="s">
        <v>786</v>
      </c>
      <c r="F1080" s="67">
        <f>IF(D1080&lt;=374.5,(D1080-'[2]Stages'!$C$73)*'[2]Stages'!$H$74+'[2]Stages'!$E$73,IF(D1080&lt;=385.3,(D1080-'[2]Stages'!$C$74)*'[2]Stages'!$H$75+'[2]Stages'!$E$74,IF(D1080&lt;=391.8,(D1080-'[2]Stages'!$C$75)*'[2]Stages'!$H$76+'[2]Stages'!$E$75,IF(D1080&lt;=397.5,(D1080-'[2]Stages'!$C$76)*'[2]Stages'!$H$77+'[2]Stages'!$E$76,IF(D1080&lt;=407,(D1080-'[2]Stages'!$C$77)*'[2]Stages'!$H$78+'[2]Stages'!$E$77,IF(D1080&lt;=411.2,(D1080-'[2]Stages'!$C$78)*'[2]Stages'!$H$79+'[2]Stages'!$E$78,IF(D1080&lt;=416,(D1080-'[2]Stages'!$C$79)*'[2]Stages'!$H$80+'[2]Stages'!$E$79)))))))</f>
        <v>392.54177192982456</v>
      </c>
      <c r="G1080" s="119" t="s">
        <v>19</v>
      </c>
      <c r="H1080" s="215" t="s">
        <v>1268</v>
      </c>
      <c r="I1080" s="220" t="s">
        <v>1300</v>
      </c>
      <c r="M1080" s="216"/>
      <c r="Q1080" s="215" t="s">
        <v>1287</v>
      </c>
      <c r="R1080" s="215" t="s">
        <v>1301</v>
      </c>
      <c r="AA1080" s="221" t="s">
        <v>788</v>
      </c>
      <c r="AB1080" s="18">
        <v>22.4</v>
      </c>
      <c r="AC1080" s="222">
        <v>20.19</v>
      </c>
      <c r="AD1080" s="223"/>
      <c r="AE1080" s="222">
        <v>20.19</v>
      </c>
      <c r="AF1080" s="222">
        <v>0.24</v>
      </c>
      <c r="AG1080" s="222">
        <v>20.19</v>
      </c>
      <c r="AH1080" s="146">
        <f t="shared" si="24"/>
        <v>20.390000000000004</v>
      </c>
      <c r="AI1080" s="222">
        <v>20.5</v>
      </c>
      <c r="AJ1080" s="223"/>
      <c r="AM1080" s="119" t="s">
        <v>789</v>
      </c>
      <c r="AN1080" s="119" t="s">
        <v>231</v>
      </c>
      <c r="AO1080" s="119">
        <v>284</v>
      </c>
      <c r="AQ1080" s="119">
        <v>599</v>
      </c>
      <c r="AR1080" s="119">
        <v>609</v>
      </c>
      <c r="AS1080" s="119">
        <v>2009</v>
      </c>
      <c r="AW1080" s="119" t="s">
        <v>790</v>
      </c>
      <c r="BE1080" s="177"/>
      <c r="BF1080" s="177"/>
      <c r="BG1080" s="177"/>
      <c r="BK1080" s="112"/>
      <c r="BL1080" s="113"/>
      <c r="BM1080" s="113"/>
      <c r="BN1080" s="113"/>
      <c r="BO1080" s="113"/>
      <c r="BP1080" s="101"/>
      <c r="BQ1080" s="101"/>
    </row>
    <row r="1081" spans="1:69" s="119" customFormat="1" ht="12" customHeight="1">
      <c r="A1081" s="215" t="s">
        <v>1323</v>
      </c>
      <c r="B1081" s="216">
        <v>391.5</v>
      </c>
      <c r="D1081" s="218">
        <v>396.93</v>
      </c>
      <c r="E1081" s="219" t="s">
        <v>786</v>
      </c>
      <c r="F1081" s="67">
        <f>IF(D1081&lt;=374.5,(D1081-'[2]Stages'!$C$73)*'[2]Stages'!$H$74+'[2]Stages'!$E$73,IF(D1081&lt;=385.3,(D1081-'[2]Stages'!$C$74)*'[2]Stages'!$H$75+'[2]Stages'!$E$74,IF(D1081&lt;=391.8,(D1081-'[2]Stages'!$C$75)*'[2]Stages'!$H$76+'[2]Stages'!$E$75,IF(D1081&lt;=397.5,(D1081-'[2]Stages'!$C$76)*'[2]Stages'!$H$77+'[2]Stages'!$E$76,IF(D1081&lt;=407,(D1081-'[2]Stages'!$C$77)*'[2]Stages'!$H$78+'[2]Stages'!$E$77,IF(D1081&lt;=411.2,(D1081-'[2]Stages'!$C$78)*'[2]Stages'!$H$79+'[2]Stages'!$E$78,IF(D1081&lt;=416,(D1081-'[2]Stages'!$C$79)*'[2]Stages'!$H$80+'[2]Stages'!$E$79)))))))</f>
        <v>392.697</v>
      </c>
      <c r="G1081" s="119" t="s">
        <v>19</v>
      </c>
      <c r="H1081" s="215" t="s">
        <v>1268</v>
      </c>
      <c r="I1081" s="220" t="s">
        <v>1300</v>
      </c>
      <c r="M1081" s="216"/>
      <c r="Q1081" s="215" t="s">
        <v>1287</v>
      </c>
      <c r="R1081" s="215" t="s">
        <v>1301</v>
      </c>
      <c r="AA1081" s="221" t="s">
        <v>788</v>
      </c>
      <c r="AB1081" s="18">
        <v>22.4</v>
      </c>
      <c r="AC1081" s="222">
        <v>20.65</v>
      </c>
      <c r="AD1081" s="223"/>
      <c r="AE1081" s="222">
        <v>20.65</v>
      </c>
      <c r="AF1081" s="222">
        <v>0.09</v>
      </c>
      <c r="AG1081" s="222">
        <v>20.65</v>
      </c>
      <c r="AH1081" s="146">
        <f t="shared" si="24"/>
        <v>20.85</v>
      </c>
      <c r="AI1081" s="222">
        <v>18.5</v>
      </c>
      <c r="AJ1081" s="223"/>
      <c r="AM1081" s="119" t="s">
        <v>789</v>
      </c>
      <c r="AN1081" s="119" t="s">
        <v>231</v>
      </c>
      <c r="AO1081" s="119">
        <v>284</v>
      </c>
      <c r="AQ1081" s="119">
        <v>599</v>
      </c>
      <c r="AR1081" s="119">
        <v>609</v>
      </c>
      <c r="AS1081" s="119">
        <v>2009</v>
      </c>
      <c r="AW1081" s="119" t="s">
        <v>790</v>
      </c>
      <c r="BK1081" s="112"/>
      <c r="BL1081" s="113"/>
      <c r="BM1081" s="113"/>
      <c r="BN1081" s="113"/>
      <c r="BO1081" s="113"/>
      <c r="BP1081" s="101"/>
      <c r="BQ1081" s="101"/>
    </row>
    <row r="1082" spans="1:69" s="119" customFormat="1" ht="12" customHeight="1">
      <c r="A1082" s="215" t="s">
        <v>1324</v>
      </c>
      <c r="B1082" s="216">
        <v>391.64</v>
      </c>
      <c r="D1082" s="218">
        <v>397.09</v>
      </c>
      <c r="E1082" s="219" t="s">
        <v>786</v>
      </c>
      <c r="F1082" s="67">
        <f>IF(D1082&lt;=374.5,(D1082-'[2]Stages'!$C$73)*'[2]Stages'!$H$74+'[2]Stages'!$E$73,IF(D1082&lt;=385.3,(D1082-'[2]Stages'!$C$74)*'[2]Stages'!$H$75+'[2]Stages'!$E$74,IF(D1082&lt;=391.8,(D1082-'[2]Stages'!$C$75)*'[2]Stages'!$H$76+'[2]Stages'!$E$75,IF(D1082&lt;=397.5,(D1082-'[2]Stages'!$C$76)*'[2]Stages'!$H$77+'[2]Stages'!$E$76,IF(D1082&lt;=407,(D1082-'[2]Stages'!$C$77)*'[2]Stages'!$H$78+'[2]Stages'!$E$77,IF(D1082&lt;=411.2,(D1082-'[2]Stages'!$C$78)*'[2]Stages'!$H$79+'[2]Stages'!$E$78,IF(D1082&lt;=416,(D1082-'[2]Stages'!$C$79)*'[2]Stages'!$H$80+'[2]Stages'!$E$79)))))))</f>
        <v>392.85222807017544</v>
      </c>
      <c r="G1082" s="119" t="s">
        <v>19</v>
      </c>
      <c r="H1082" s="215" t="s">
        <v>1268</v>
      </c>
      <c r="I1082" s="220" t="s">
        <v>1311</v>
      </c>
      <c r="M1082" s="216"/>
      <c r="Q1082" s="215" t="s">
        <v>1287</v>
      </c>
      <c r="R1082" s="215" t="s">
        <v>1301</v>
      </c>
      <c r="AA1082" s="221" t="s">
        <v>788</v>
      </c>
      <c r="AB1082" s="18">
        <v>22.4</v>
      </c>
      <c r="AC1082" s="222">
        <v>20.01</v>
      </c>
      <c r="AD1082" s="223"/>
      <c r="AE1082" s="222">
        <v>20.01</v>
      </c>
      <c r="AF1082" s="222">
        <v>0.25</v>
      </c>
      <c r="AG1082" s="222">
        <v>20.01</v>
      </c>
      <c r="AH1082" s="146">
        <f t="shared" si="24"/>
        <v>20.210000000000004</v>
      </c>
      <c r="AI1082" s="222">
        <v>21.3</v>
      </c>
      <c r="AJ1082" s="223"/>
      <c r="AM1082" s="119" t="s">
        <v>789</v>
      </c>
      <c r="AN1082" s="119" t="s">
        <v>231</v>
      </c>
      <c r="AO1082" s="119">
        <v>284</v>
      </c>
      <c r="AQ1082" s="119">
        <v>599</v>
      </c>
      <c r="AR1082" s="119">
        <v>609</v>
      </c>
      <c r="AS1082" s="119">
        <v>2009</v>
      </c>
      <c r="AW1082" s="119" t="s">
        <v>790</v>
      </c>
      <c r="BE1082" s="177"/>
      <c r="BF1082" s="177"/>
      <c r="BG1082" s="177"/>
      <c r="BK1082" s="112"/>
      <c r="BL1082" s="113"/>
      <c r="BM1082" s="113"/>
      <c r="BN1082" s="113"/>
      <c r="BO1082" s="113"/>
      <c r="BP1082" s="101"/>
      <c r="BQ1082" s="101"/>
    </row>
    <row r="1083" spans="1:73" s="119" customFormat="1" ht="12" customHeight="1">
      <c r="A1083" s="177"/>
      <c r="B1083" s="177"/>
      <c r="C1083" s="177"/>
      <c r="D1083" s="187">
        <v>397.1</v>
      </c>
      <c r="E1083" s="184" t="s">
        <v>276</v>
      </c>
      <c r="F1083" s="67">
        <f>IF(D1083&lt;=374.5,(D1083-'[2]Stages'!$C$73)*'[2]Stages'!$H$74+'[2]Stages'!$E$73,IF(D1083&lt;=385.3,(D1083-'[2]Stages'!$C$74)*'[2]Stages'!$H$75+'[2]Stages'!$E$74,IF(D1083&lt;=391.8,(D1083-'[2]Stages'!$C$75)*'[2]Stages'!$H$76+'[2]Stages'!$E$75,IF(D1083&lt;=397.5,(D1083-'[2]Stages'!$C$76)*'[2]Stages'!$H$77+'[2]Stages'!$E$76,IF(D1083&lt;=407,(D1083-'[2]Stages'!$C$77)*'[2]Stages'!$H$78+'[2]Stages'!$E$77,IF(D1083&lt;=411.2,(D1083-'[2]Stages'!$C$78)*'[2]Stages'!$H$79+'[2]Stages'!$E$78,IF(D1083&lt;=416,(D1083-'[2]Stages'!$C$79)*'[2]Stages'!$H$80+'[2]Stages'!$E$79)))))))</f>
        <v>392.8619298245614</v>
      </c>
      <c r="G1083" s="177" t="s">
        <v>19</v>
      </c>
      <c r="H1083" s="177" t="s">
        <v>1310</v>
      </c>
      <c r="I1083" s="177" t="s">
        <v>1325</v>
      </c>
      <c r="J1083" s="177"/>
      <c r="K1083" s="177" t="s">
        <v>1314</v>
      </c>
      <c r="L1083" s="177"/>
      <c r="M1083" s="177">
        <v>1.23</v>
      </c>
      <c r="N1083" s="234"/>
      <c r="O1083" s="234"/>
      <c r="P1083" s="234"/>
      <c r="Q1083" s="177" t="s">
        <v>1287</v>
      </c>
      <c r="R1083" s="177" t="s">
        <v>1288</v>
      </c>
      <c r="S1083" s="177"/>
      <c r="T1083" s="177"/>
      <c r="U1083" s="177" t="s">
        <v>1291</v>
      </c>
      <c r="V1083" s="177"/>
      <c r="W1083" s="177" t="s">
        <v>1293</v>
      </c>
      <c r="X1083" s="177"/>
      <c r="Y1083" s="177"/>
      <c r="Z1083" s="177"/>
      <c r="AA1083" s="177"/>
      <c r="AB1083" s="18">
        <v>22.6</v>
      </c>
      <c r="AC1083" s="185">
        <v>19.81</v>
      </c>
      <c r="AD1083" s="185">
        <v>19.81</v>
      </c>
      <c r="AE1083" s="185">
        <v>19.81</v>
      </c>
      <c r="AF1083" s="185"/>
      <c r="AG1083" s="185">
        <v>19.81</v>
      </c>
      <c r="AH1083" s="146">
        <f t="shared" si="24"/>
        <v>19.81</v>
      </c>
      <c r="AI1083" s="185"/>
      <c r="AJ1083" s="185"/>
      <c r="AK1083" s="185"/>
      <c r="AL1083" s="185"/>
      <c r="AM1083" s="186" t="s">
        <v>1275</v>
      </c>
      <c r="AN1083" s="177" t="s">
        <v>243</v>
      </c>
      <c r="AO1083" s="177">
        <v>276</v>
      </c>
      <c r="AP1083" s="177"/>
      <c r="AQ1083" s="177">
        <v>170</v>
      </c>
      <c r="AR1083" s="177">
        <v>181</v>
      </c>
      <c r="AS1083" s="177">
        <v>2009</v>
      </c>
      <c r="AT1083" s="177"/>
      <c r="AU1083" s="177"/>
      <c r="AV1083" s="177"/>
      <c r="AW1083" s="177" t="s">
        <v>1276</v>
      </c>
      <c r="AX1083" s="177"/>
      <c r="AY1083" s="177"/>
      <c r="AZ1083" s="177"/>
      <c r="BA1083" s="177"/>
      <c r="BB1083" s="177"/>
      <c r="BC1083" s="177"/>
      <c r="BD1083" s="177"/>
      <c r="BE1083" s="177"/>
      <c r="BF1083" s="177"/>
      <c r="BG1083" s="177"/>
      <c r="BH1083" s="177"/>
      <c r="BI1083" s="177"/>
      <c r="BJ1083" s="177"/>
      <c r="BK1083" s="177"/>
      <c r="BL1083" s="177"/>
      <c r="BM1083" s="177"/>
      <c r="BQ1083" s="112"/>
      <c r="BR1083" s="113"/>
      <c r="BS1083" s="113"/>
      <c r="BT1083" s="113"/>
      <c r="BU1083" s="112"/>
    </row>
    <row r="1084" spans="1:69" s="119" customFormat="1" ht="12" customHeight="1">
      <c r="A1084" s="215" t="s">
        <v>1326</v>
      </c>
      <c r="B1084" s="216">
        <v>391.68</v>
      </c>
      <c r="D1084" s="218">
        <v>397.14</v>
      </c>
      <c r="E1084" s="219" t="s">
        <v>786</v>
      </c>
      <c r="F1084" s="67">
        <f>IF(D1084&lt;=374.5,(D1084-'[2]Stages'!$C$73)*'[2]Stages'!$H$74+'[2]Stages'!$E$73,IF(D1084&lt;=385.3,(D1084-'[2]Stages'!$C$74)*'[2]Stages'!$H$75+'[2]Stages'!$E$74,IF(D1084&lt;=391.8,(D1084-'[2]Stages'!$C$75)*'[2]Stages'!$H$76+'[2]Stages'!$E$75,IF(D1084&lt;=397.5,(D1084-'[2]Stages'!$C$76)*'[2]Stages'!$H$77+'[2]Stages'!$E$76,IF(D1084&lt;=407,(D1084-'[2]Stages'!$C$77)*'[2]Stages'!$H$78+'[2]Stages'!$E$77,IF(D1084&lt;=411.2,(D1084-'[2]Stages'!$C$78)*'[2]Stages'!$H$79+'[2]Stages'!$E$78,IF(D1084&lt;=416,(D1084-'[2]Stages'!$C$79)*'[2]Stages'!$H$80+'[2]Stages'!$E$79)))))))</f>
        <v>392.90073684210523</v>
      </c>
      <c r="G1084" s="119" t="s">
        <v>19</v>
      </c>
      <c r="H1084" s="215" t="s">
        <v>1268</v>
      </c>
      <c r="I1084" s="220" t="s">
        <v>1311</v>
      </c>
      <c r="M1084" s="216"/>
      <c r="Q1084" s="215" t="s">
        <v>1317</v>
      </c>
      <c r="R1084" s="215" t="s">
        <v>1318</v>
      </c>
      <c r="AA1084" s="221" t="s">
        <v>788</v>
      </c>
      <c r="AB1084" s="18">
        <v>22.4</v>
      </c>
      <c r="AC1084" s="222">
        <v>18.77</v>
      </c>
      <c r="AD1084" s="223"/>
      <c r="AE1084" s="222">
        <v>18.77</v>
      </c>
      <c r="AF1084" s="222">
        <v>0.39</v>
      </c>
      <c r="AG1084" s="222">
        <v>18.77</v>
      </c>
      <c r="AH1084" s="146">
        <f t="shared" si="24"/>
        <v>18.970000000000002</v>
      </c>
      <c r="AI1084" s="222">
        <v>26.7</v>
      </c>
      <c r="AJ1084" s="223"/>
      <c r="AM1084" s="119" t="s">
        <v>789</v>
      </c>
      <c r="AN1084" s="119" t="s">
        <v>231</v>
      </c>
      <c r="AO1084" s="119">
        <v>284</v>
      </c>
      <c r="AQ1084" s="119">
        <v>599</v>
      </c>
      <c r="AR1084" s="119">
        <v>609</v>
      </c>
      <c r="AS1084" s="119">
        <v>2009</v>
      </c>
      <c r="AW1084" s="119" t="s">
        <v>790</v>
      </c>
      <c r="BK1084" s="112"/>
      <c r="BL1084" s="113"/>
      <c r="BM1084" s="113"/>
      <c r="BN1084" s="113"/>
      <c r="BO1084" s="113"/>
      <c r="BP1084" s="101"/>
      <c r="BQ1084" s="101"/>
    </row>
    <row r="1085" spans="1:69" s="119" customFormat="1" ht="12" customHeight="1">
      <c r="A1085" s="215" t="s">
        <v>1327</v>
      </c>
      <c r="B1085" s="216">
        <v>391.82</v>
      </c>
      <c r="D1085" s="218">
        <v>397.29</v>
      </c>
      <c r="E1085" s="219" t="s">
        <v>786</v>
      </c>
      <c r="F1085" s="67">
        <f>IF(D1085&lt;=374.5,(D1085-'[2]Stages'!$C$73)*'[2]Stages'!$H$74+'[2]Stages'!$E$73,IF(D1085&lt;=385.3,(D1085-'[2]Stages'!$C$74)*'[2]Stages'!$H$75+'[2]Stages'!$E$74,IF(D1085&lt;=391.8,(D1085-'[2]Stages'!$C$75)*'[2]Stages'!$H$76+'[2]Stages'!$E$75,IF(D1085&lt;=397.5,(D1085-'[2]Stages'!$C$76)*'[2]Stages'!$H$77+'[2]Stages'!$E$76,IF(D1085&lt;=407,(D1085-'[2]Stages'!$C$77)*'[2]Stages'!$H$78+'[2]Stages'!$E$77,IF(D1085&lt;=411.2,(D1085-'[2]Stages'!$C$78)*'[2]Stages'!$H$79+'[2]Stages'!$E$78,IF(D1085&lt;=416,(D1085-'[2]Stages'!$C$79)*'[2]Stages'!$H$80+'[2]Stages'!$E$79)))))))</f>
        <v>393.04626315789477</v>
      </c>
      <c r="G1085" s="119" t="s">
        <v>19</v>
      </c>
      <c r="H1085" s="215" t="s">
        <v>1268</v>
      </c>
      <c r="I1085" s="220" t="s">
        <v>1311</v>
      </c>
      <c r="M1085" s="216"/>
      <c r="Q1085" s="215" t="s">
        <v>1317</v>
      </c>
      <c r="R1085" s="215" t="s">
        <v>1318</v>
      </c>
      <c r="AA1085" s="221" t="s">
        <v>788</v>
      </c>
      <c r="AB1085" s="18">
        <v>22.4</v>
      </c>
      <c r="AC1085" s="222">
        <v>19.49</v>
      </c>
      <c r="AD1085" s="223"/>
      <c r="AE1085" s="222">
        <v>19.49</v>
      </c>
      <c r="AF1085" s="222">
        <v>0.31</v>
      </c>
      <c r="AG1085" s="222">
        <v>19.49</v>
      </c>
      <c r="AH1085" s="146">
        <f t="shared" si="24"/>
        <v>19.69</v>
      </c>
      <c r="AI1085" s="222">
        <v>23.6</v>
      </c>
      <c r="AJ1085" s="223"/>
      <c r="AM1085" s="119" t="s">
        <v>789</v>
      </c>
      <c r="AN1085" s="119" t="s">
        <v>231</v>
      </c>
      <c r="AO1085" s="119">
        <v>284</v>
      </c>
      <c r="AQ1085" s="119">
        <v>599</v>
      </c>
      <c r="AR1085" s="119">
        <v>609</v>
      </c>
      <c r="AS1085" s="119">
        <v>2009</v>
      </c>
      <c r="AW1085" s="119" t="s">
        <v>790</v>
      </c>
      <c r="BK1085" s="112"/>
      <c r="BL1085" s="113"/>
      <c r="BM1085" s="113"/>
      <c r="BN1085" s="113"/>
      <c r="BO1085" s="113"/>
      <c r="BP1085" s="101"/>
      <c r="BQ1085" s="101"/>
    </row>
    <row r="1086" spans="1:73" s="119" customFormat="1" ht="12" customHeight="1">
      <c r="A1086" s="177"/>
      <c r="B1086" s="177"/>
      <c r="C1086" s="177"/>
      <c r="D1086" s="187">
        <v>397.3</v>
      </c>
      <c r="E1086" s="184" t="s">
        <v>276</v>
      </c>
      <c r="F1086" s="67">
        <f>IF(D1086&lt;=374.5,(D1086-'[2]Stages'!$C$73)*'[2]Stages'!$H$74+'[2]Stages'!$E$73,IF(D1086&lt;=385.3,(D1086-'[2]Stages'!$C$74)*'[2]Stages'!$H$75+'[2]Stages'!$E$74,IF(D1086&lt;=391.8,(D1086-'[2]Stages'!$C$75)*'[2]Stages'!$H$76+'[2]Stages'!$E$75,IF(D1086&lt;=397.5,(D1086-'[2]Stages'!$C$76)*'[2]Stages'!$H$77+'[2]Stages'!$E$76,IF(D1086&lt;=407,(D1086-'[2]Stages'!$C$77)*'[2]Stages'!$H$78+'[2]Stages'!$E$77,IF(D1086&lt;=411.2,(D1086-'[2]Stages'!$C$78)*'[2]Stages'!$H$79+'[2]Stages'!$E$78,IF(D1086&lt;=416,(D1086-'[2]Stages'!$C$79)*'[2]Stages'!$H$80+'[2]Stages'!$E$79)))))))</f>
        <v>393.05596491228073</v>
      </c>
      <c r="G1086" s="177" t="s">
        <v>19</v>
      </c>
      <c r="H1086" s="177" t="s">
        <v>1310</v>
      </c>
      <c r="I1086" s="177" t="s">
        <v>1325</v>
      </c>
      <c r="J1086" s="177"/>
      <c r="K1086" s="177" t="s">
        <v>1314</v>
      </c>
      <c r="L1086" s="177"/>
      <c r="M1086" s="177">
        <v>0.75</v>
      </c>
      <c r="N1086" s="234"/>
      <c r="O1086" s="234"/>
      <c r="P1086" s="234"/>
      <c r="Q1086" s="177" t="s">
        <v>1287</v>
      </c>
      <c r="R1086" s="177" t="s">
        <v>1288</v>
      </c>
      <c r="S1086" s="177"/>
      <c r="T1086" s="177"/>
      <c r="U1086" s="177" t="s">
        <v>1291</v>
      </c>
      <c r="V1086" s="177"/>
      <c r="W1086" s="177" t="s">
        <v>1293</v>
      </c>
      <c r="X1086" s="177"/>
      <c r="Y1086" s="177"/>
      <c r="Z1086" s="177"/>
      <c r="AA1086" s="177"/>
      <c r="AB1086" s="18">
        <v>22.6</v>
      </c>
      <c r="AC1086" s="185">
        <v>19.5</v>
      </c>
      <c r="AD1086" s="185">
        <v>19.5</v>
      </c>
      <c r="AE1086" s="185">
        <v>19.5</v>
      </c>
      <c r="AF1086" s="185"/>
      <c r="AG1086" s="185">
        <v>19.5</v>
      </c>
      <c r="AH1086" s="146">
        <f t="shared" si="24"/>
        <v>19.5</v>
      </c>
      <c r="AI1086" s="185"/>
      <c r="AJ1086" s="185"/>
      <c r="AK1086" s="185"/>
      <c r="AL1086" s="185"/>
      <c r="AM1086" s="186" t="s">
        <v>1275</v>
      </c>
      <c r="AN1086" s="177" t="s">
        <v>243</v>
      </c>
      <c r="AO1086" s="177">
        <v>276</v>
      </c>
      <c r="AP1086" s="177"/>
      <c r="AQ1086" s="177">
        <v>170</v>
      </c>
      <c r="AR1086" s="177">
        <v>181</v>
      </c>
      <c r="AS1086" s="177">
        <v>2009</v>
      </c>
      <c r="AT1086" s="177"/>
      <c r="AU1086" s="177"/>
      <c r="AV1086" s="177"/>
      <c r="AW1086" s="177" t="s">
        <v>1276</v>
      </c>
      <c r="AX1086" s="177"/>
      <c r="AY1086" s="177"/>
      <c r="AZ1086" s="177"/>
      <c r="BA1086" s="177"/>
      <c r="BB1086" s="177"/>
      <c r="BC1086" s="177"/>
      <c r="BD1086" s="177"/>
      <c r="BE1086" s="177"/>
      <c r="BF1086" s="177"/>
      <c r="BG1086" s="177"/>
      <c r="BH1086" s="177"/>
      <c r="BI1086" s="177"/>
      <c r="BJ1086" s="177"/>
      <c r="BK1086" s="177"/>
      <c r="BL1086" s="177"/>
      <c r="BM1086" s="177"/>
      <c r="BQ1086" s="112"/>
      <c r="BR1086" s="113"/>
      <c r="BS1086" s="113"/>
      <c r="BT1086" s="113"/>
      <c r="BU1086" s="112"/>
    </row>
    <row r="1087" spans="1:69" s="119" customFormat="1" ht="12" customHeight="1">
      <c r="A1087" s="215" t="s">
        <v>1328</v>
      </c>
      <c r="B1087" s="216">
        <v>391.85</v>
      </c>
      <c r="D1087" s="218">
        <v>397.33</v>
      </c>
      <c r="E1087" s="219" t="s">
        <v>786</v>
      </c>
      <c r="F1087" s="67">
        <f>IF(D1087&lt;=374.5,(D1087-'[2]Stages'!$C$73)*'[2]Stages'!$H$74+'[2]Stages'!$E$73,IF(D1087&lt;=385.3,(D1087-'[2]Stages'!$C$74)*'[2]Stages'!$H$75+'[2]Stages'!$E$74,IF(D1087&lt;=391.8,(D1087-'[2]Stages'!$C$75)*'[2]Stages'!$H$76+'[2]Stages'!$E$75,IF(D1087&lt;=397.5,(D1087-'[2]Stages'!$C$76)*'[2]Stages'!$H$77+'[2]Stages'!$E$76,IF(D1087&lt;=407,(D1087-'[2]Stages'!$C$77)*'[2]Stages'!$H$78+'[2]Stages'!$E$77,IF(D1087&lt;=411.2,(D1087-'[2]Stages'!$C$78)*'[2]Stages'!$H$79+'[2]Stages'!$E$78,IF(D1087&lt;=416,(D1087-'[2]Stages'!$C$79)*'[2]Stages'!$H$80+'[2]Stages'!$E$79)))))))</f>
        <v>393.0850701754386</v>
      </c>
      <c r="G1087" s="119" t="s">
        <v>19</v>
      </c>
      <c r="H1087" s="215" t="s">
        <v>1268</v>
      </c>
      <c r="I1087" s="220" t="s">
        <v>1311</v>
      </c>
      <c r="M1087" s="216"/>
      <c r="Q1087" s="215" t="s">
        <v>1287</v>
      </c>
      <c r="R1087" s="215" t="s">
        <v>1305</v>
      </c>
      <c r="AA1087" s="221" t="s">
        <v>788</v>
      </c>
      <c r="AB1087" s="18">
        <v>22.4</v>
      </c>
      <c r="AC1087" s="222">
        <v>19.82</v>
      </c>
      <c r="AD1087" s="223"/>
      <c r="AE1087" s="222">
        <v>19.82</v>
      </c>
      <c r="AF1087" s="222">
        <v>0.24</v>
      </c>
      <c r="AG1087" s="222">
        <v>19.82</v>
      </c>
      <c r="AH1087" s="146">
        <f t="shared" si="24"/>
        <v>20.020000000000003</v>
      </c>
      <c r="AI1087" s="222">
        <v>22.1</v>
      </c>
      <c r="AJ1087" s="223"/>
      <c r="AM1087" s="119" t="s">
        <v>789</v>
      </c>
      <c r="AN1087" s="119" t="s">
        <v>231</v>
      </c>
      <c r="AO1087" s="119">
        <v>284</v>
      </c>
      <c r="AQ1087" s="119">
        <v>599</v>
      </c>
      <c r="AR1087" s="119">
        <v>609</v>
      </c>
      <c r="AS1087" s="119">
        <v>2009</v>
      </c>
      <c r="AW1087" s="119" t="s">
        <v>790</v>
      </c>
      <c r="BK1087" s="112"/>
      <c r="BL1087" s="113"/>
      <c r="BM1087" s="113"/>
      <c r="BN1087" s="113"/>
      <c r="BO1087" s="113"/>
      <c r="BP1087" s="101"/>
      <c r="BQ1087" s="101"/>
    </row>
    <row r="1088" spans="1:69" s="119" customFormat="1" ht="12" customHeight="1">
      <c r="A1088" s="215" t="s">
        <v>1329</v>
      </c>
      <c r="B1088" s="216">
        <v>391.93</v>
      </c>
      <c r="D1088" s="218">
        <v>397.42</v>
      </c>
      <c r="E1088" s="219" t="s">
        <v>786</v>
      </c>
      <c r="F1088" s="67">
        <f>IF(D1088&lt;=374.5,(D1088-'[2]Stages'!$C$73)*'[2]Stages'!$H$74+'[2]Stages'!$E$73,IF(D1088&lt;=385.3,(D1088-'[2]Stages'!$C$74)*'[2]Stages'!$H$75+'[2]Stages'!$E$74,IF(D1088&lt;=391.8,(D1088-'[2]Stages'!$C$75)*'[2]Stages'!$H$76+'[2]Stages'!$E$75,IF(D1088&lt;=397.5,(D1088-'[2]Stages'!$C$76)*'[2]Stages'!$H$77+'[2]Stages'!$E$76,IF(D1088&lt;=407,(D1088-'[2]Stages'!$C$77)*'[2]Stages'!$H$78+'[2]Stages'!$E$77,IF(D1088&lt;=411.2,(D1088-'[2]Stages'!$C$78)*'[2]Stages'!$H$79+'[2]Stages'!$E$78,IF(D1088&lt;=416,(D1088-'[2]Stages'!$C$79)*'[2]Stages'!$H$80+'[2]Stages'!$E$79)))))))</f>
        <v>393.1723859649123</v>
      </c>
      <c r="G1088" s="119" t="s">
        <v>19</v>
      </c>
      <c r="H1088" s="215" t="s">
        <v>1268</v>
      </c>
      <c r="I1088" s="220" t="s">
        <v>1311</v>
      </c>
      <c r="M1088" s="216"/>
      <c r="Q1088" s="215" t="s">
        <v>1287</v>
      </c>
      <c r="R1088" s="215" t="s">
        <v>1301</v>
      </c>
      <c r="AA1088" s="221" t="s">
        <v>788</v>
      </c>
      <c r="AB1088" s="18">
        <v>22.4</v>
      </c>
      <c r="AC1088" s="222">
        <v>20.57</v>
      </c>
      <c r="AD1088" s="223"/>
      <c r="AE1088" s="222">
        <v>20.57</v>
      </c>
      <c r="AF1088" s="222">
        <v>0.47</v>
      </c>
      <c r="AG1088" s="222">
        <v>20.57</v>
      </c>
      <c r="AH1088" s="146">
        <f t="shared" si="24"/>
        <v>20.770000000000003</v>
      </c>
      <c r="AI1088" s="222">
        <v>18.8</v>
      </c>
      <c r="AJ1088" s="223"/>
      <c r="AM1088" s="119" t="s">
        <v>789</v>
      </c>
      <c r="AN1088" s="119" t="s">
        <v>231</v>
      </c>
      <c r="AO1088" s="119">
        <v>284</v>
      </c>
      <c r="AQ1088" s="119">
        <v>599</v>
      </c>
      <c r="AR1088" s="119">
        <v>609</v>
      </c>
      <c r="AS1088" s="119">
        <v>2009</v>
      </c>
      <c r="AW1088" s="119" t="s">
        <v>790</v>
      </c>
      <c r="BE1088" s="177"/>
      <c r="BF1088" s="177"/>
      <c r="BG1088" s="177"/>
      <c r="BK1088" s="112"/>
      <c r="BL1088" s="113"/>
      <c r="BM1088" s="113"/>
      <c r="BN1088" s="113"/>
      <c r="BO1088" s="113"/>
      <c r="BP1088" s="101"/>
      <c r="BQ1088" s="101"/>
    </row>
    <row r="1089" spans="1:69" s="119" customFormat="1" ht="12" customHeight="1">
      <c r="A1089" s="215" t="s">
        <v>1330</v>
      </c>
      <c r="B1089" s="216">
        <v>391.94</v>
      </c>
      <c r="D1089" s="218">
        <v>397.43</v>
      </c>
      <c r="E1089" s="219" t="s">
        <v>786</v>
      </c>
      <c r="F1089" s="67">
        <f>IF(D1089&lt;=374.5,(D1089-'[2]Stages'!$C$73)*'[2]Stages'!$H$74+'[2]Stages'!$E$73,IF(D1089&lt;=385.3,(D1089-'[2]Stages'!$C$74)*'[2]Stages'!$H$75+'[2]Stages'!$E$74,IF(D1089&lt;=391.8,(D1089-'[2]Stages'!$C$75)*'[2]Stages'!$H$76+'[2]Stages'!$E$75,IF(D1089&lt;=397.5,(D1089-'[2]Stages'!$C$76)*'[2]Stages'!$H$77+'[2]Stages'!$E$76,IF(D1089&lt;=407,(D1089-'[2]Stages'!$C$77)*'[2]Stages'!$H$78+'[2]Stages'!$E$77,IF(D1089&lt;=411.2,(D1089-'[2]Stages'!$C$78)*'[2]Stages'!$H$79+'[2]Stages'!$E$78,IF(D1089&lt;=416,(D1089-'[2]Stages'!$C$79)*'[2]Stages'!$H$80+'[2]Stages'!$E$79)))))))</f>
        <v>393.18208771929824</v>
      </c>
      <c r="G1089" s="119" t="s">
        <v>19</v>
      </c>
      <c r="H1089" s="215" t="s">
        <v>1268</v>
      </c>
      <c r="I1089" s="220"/>
      <c r="M1089" s="216"/>
      <c r="Q1089" s="215" t="s">
        <v>1287</v>
      </c>
      <c r="R1089" s="215" t="s">
        <v>1307</v>
      </c>
      <c r="AA1089" s="221" t="s">
        <v>788</v>
      </c>
      <c r="AB1089" s="18">
        <v>22.4</v>
      </c>
      <c r="AC1089" s="222">
        <v>19.39</v>
      </c>
      <c r="AD1089" s="223"/>
      <c r="AE1089" s="222">
        <v>19.39</v>
      </c>
      <c r="AF1089" s="222">
        <v>0.44</v>
      </c>
      <c r="AG1089" s="222">
        <v>19.39</v>
      </c>
      <c r="AH1089" s="146">
        <f t="shared" si="24"/>
        <v>19.590000000000003</v>
      </c>
      <c r="AI1089" s="222">
        <v>24</v>
      </c>
      <c r="AJ1089" s="223"/>
      <c r="AM1089" s="119" t="s">
        <v>789</v>
      </c>
      <c r="AN1089" s="119" t="s">
        <v>231</v>
      </c>
      <c r="AO1089" s="119">
        <v>284</v>
      </c>
      <c r="AQ1089" s="119">
        <v>599</v>
      </c>
      <c r="AR1089" s="119">
        <v>609</v>
      </c>
      <c r="AS1089" s="119">
        <v>2009</v>
      </c>
      <c r="AW1089" s="119" t="s">
        <v>790</v>
      </c>
      <c r="BK1089" s="112"/>
      <c r="BL1089" s="113"/>
      <c r="BM1089" s="113"/>
      <c r="BN1089" s="113"/>
      <c r="BO1089" s="113"/>
      <c r="BP1089" s="101"/>
      <c r="BQ1089" s="101"/>
    </row>
    <row r="1090" spans="1:73" s="119" customFormat="1" ht="12" customHeight="1">
      <c r="A1090" s="177"/>
      <c r="B1090" s="177"/>
      <c r="C1090" s="177"/>
      <c r="D1090" s="187">
        <v>397.5</v>
      </c>
      <c r="E1090" s="184" t="s">
        <v>276</v>
      </c>
      <c r="F1090" s="67">
        <f>IF(D1090&lt;=374.5,(D1090-'[2]Stages'!$C$73)*'[2]Stages'!$H$74+'[2]Stages'!$E$73,IF(D1090&lt;=385.3,(D1090-'[2]Stages'!$C$74)*'[2]Stages'!$H$75+'[2]Stages'!$E$74,IF(D1090&lt;=391.8,(D1090-'[2]Stages'!$C$75)*'[2]Stages'!$H$76+'[2]Stages'!$E$75,IF(D1090&lt;=397.5,(D1090-'[2]Stages'!$C$76)*'[2]Stages'!$H$77+'[2]Stages'!$E$76,IF(D1090&lt;=407,(D1090-'[2]Stages'!$C$77)*'[2]Stages'!$H$78+'[2]Stages'!$E$77,IF(D1090&lt;=411.2,(D1090-'[2]Stages'!$C$78)*'[2]Stages'!$H$79+'[2]Stages'!$E$78,IF(D1090&lt;=416,(D1090-'[2]Stages'!$C$79)*'[2]Stages'!$H$80+'[2]Stages'!$E$79)))))))</f>
        <v>393.25</v>
      </c>
      <c r="G1090" s="177" t="s">
        <v>19</v>
      </c>
      <c r="H1090" s="177" t="s">
        <v>1310</v>
      </c>
      <c r="I1090" s="177" t="s">
        <v>1325</v>
      </c>
      <c r="J1090" s="177"/>
      <c r="K1090" s="177" t="s">
        <v>1314</v>
      </c>
      <c r="L1090" s="177"/>
      <c r="M1090" s="177">
        <v>0</v>
      </c>
      <c r="N1090" s="234"/>
      <c r="O1090" s="234"/>
      <c r="P1090" s="234"/>
      <c r="Q1090" s="177" t="s">
        <v>1287</v>
      </c>
      <c r="R1090" s="177" t="s">
        <v>1288</v>
      </c>
      <c r="S1090" s="177"/>
      <c r="T1090" s="177"/>
      <c r="U1090" s="177" t="s">
        <v>1291</v>
      </c>
      <c r="V1090" s="177"/>
      <c r="W1090" s="177" t="s">
        <v>1293</v>
      </c>
      <c r="X1090" s="177"/>
      <c r="Y1090" s="177"/>
      <c r="Z1090" s="177"/>
      <c r="AA1090" s="177"/>
      <c r="AB1090" s="18">
        <v>22.6</v>
      </c>
      <c r="AC1090" s="185">
        <v>20.1</v>
      </c>
      <c r="AD1090" s="185">
        <v>20.1</v>
      </c>
      <c r="AE1090" s="185">
        <v>20.1</v>
      </c>
      <c r="AF1090" s="185"/>
      <c r="AG1090" s="185">
        <v>20.1</v>
      </c>
      <c r="AH1090" s="146">
        <f t="shared" si="24"/>
        <v>20.1</v>
      </c>
      <c r="AI1090" s="185"/>
      <c r="AJ1090" s="185"/>
      <c r="AK1090" s="185"/>
      <c r="AL1090" s="185"/>
      <c r="AM1090" s="186" t="s">
        <v>1275</v>
      </c>
      <c r="AN1090" s="177" t="s">
        <v>243</v>
      </c>
      <c r="AO1090" s="177">
        <v>276</v>
      </c>
      <c r="AP1090" s="177"/>
      <c r="AQ1090" s="177">
        <v>170</v>
      </c>
      <c r="AR1090" s="177">
        <v>181</v>
      </c>
      <c r="AS1090" s="177">
        <v>2009</v>
      </c>
      <c r="AT1090" s="177"/>
      <c r="AU1090" s="177"/>
      <c r="AV1090" s="177"/>
      <c r="AW1090" s="177" t="s">
        <v>1276</v>
      </c>
      <c r="AX1090" s="177"/>
      <c r="AY1090" s="177"/>
      <c r="AZ1090" s="177"/>
      <c r="BA1090" s="177"/>
      <c r="BB1090" s="177"/>
      <c r="BC1090" s="177"/>
      <c r="BD1090" s="177"/>
      <c r="BE1090" s="177"/>
      <c r="BF1090" s="177"/>
      <c r="BG1090" s="177"/>
      <c r="BH1090" s="177"/>
      <c r="BI1090" s="177"/>
      <c r="BJ1090" s="177"/>
      <c r="BK1090" s="177"/>
      <c r="BL1090" s="177"/>
      <c r="BM1090" s="177"/>
      <c r="BQ1090" s="112"/>
      <c r="BR1090" s="113"/>
      <c r="BS1090" s="113"/>
      <c r="BT1090" s="113"/>
      <c r="BU1090" s="112"/>
    </row>
    <row r="1091" spans="1:69" s="119" customFormat="1" ht="12" customHeight="1">
      <c r="A1091" s="215" t="s">
        <v>1331</v>
      </c>
      <c r="B1091" s="216">
        <v>392.06</v>
      </c>
      <c r="D1091" s="218">
        <v>397.54</v>
      </c>
      <c r="E1091" s="219" t="s">
        <v>786</v>
      </c>
      <c r="F1091" s="67">
        <f>IF(D1091&lt;=374.5,(D1091-'[2]Stages'!$C$73)*'[2]Stages'!$H$74+'[2]Stages'!$E$73,IF(D1091&lt;=385.3,(D1091-'[2]Stages'!$C$74)*'[2]Stages'!$H$75+'[2]Stages'!$E$74,IF(D1091&lt;=391.8,(D1091-'[2]Stages'!$C$75)*'[2]Stages'!$H$76+'[2]Stages'!$E$75,IF(D1091&lt;=397.5,(D1091-'[2]Stages'!$C$76)*'[2]Stages'!$H$77+'[2]Stages'!$E$76,IF(D1091&lt;=407,(D1091-'[2]Stages'!$C$77)*'[2]Stages'!$H$78+'[2]Stages'!$E$77,IF(D1091&lt;=411.2,(D1091-'[2]Stages'!$C$78)*'[2]Stages'!$H$79+'[2]Stages'!$E$78,IF(D1091&lt;=416,(D1091-'[2]Stages'!$C$79)*'[2]Stages'!$H$80+'[2]Stages'!$E$79)))))))</f>
        <v>393.31029473684214</v>
      </c>
      <c r="G1091" s="119" t="s">
        <v>19</v>
      </c>
      <c r="H1091" s="215" t="s">
        <v>1310</v>
      </c>
      <c r="I1091" s="220" t="s">
        <v>1325</v>
      </c>
      <c r="M1091" s="216"/>
      <c r="Q1091" s="215" t="s">
        <v>1317</v>
      </c>
      <c r="R1091" s="215" t="s">
        <v>1318</v>
      </c>
      <c r="AA1091" s="221" t="s">
        <v>788</v>
      </c>
      <c r="AB1091" s="18">
        <v>22.4</v>
      </c>
      <c r="AC1091" s="222">
        <v>18.12</v>
      </c>
      <c r="AD1091" s="223"/>
      <c r="AE1091" s="222">
        <v>18.12</v>
      </c>
      <c r="AF1091" s="222">
        <v>0.06</v>
      </c>
      <c r="AG1091" s="222">
        <v>18.12</v>
      </c>
      <c r="AH1091" s="146">
        <f t="shared" si="24"/>
        <v>18.320000000000004</v>
      </c>
      <c r="AI1091" s="222">
        <v>29.5</v>
      </c>
      <c r="AJ1091" s="223"/>
      <c r="AM1091" s="119" t="s">
        <v>789</v>
      </c>
      <c r="AN1091" s="119" t="s">
        <v>231</v>
      </c>
      <c r="AO1091" s="119">
        <v>284</v>
      </c>
      <c r="AQ1091" s="119">
        <v>599</v>
      </c>
      <c r="AR1091" s="119">
        <v>609</v>
      </c>
      <c r="AS1091" s="119">
        <v>2009</v>
      </c>
      <c r="AW1091" s="119" t="s">
        <v>790</v>
      </c>
      <c r="BE1091" s="177"/>
      <c r="BF1091" s="177"/>
      <c r="BG1091" s="177"/>
      <c r="BK1091" s="112"/>
      <c r="BL1091" s="113"/>
      <c r="BM1091" s="113"/>
      <c r="BN1091" s="113"/>
      <c r="BO1091" s="113"/>
      <c r="BP1091" s="101"/>
      <c r="BQ1091" s="101"/>
    </row>
    <row r="1092" spans="1:69" s="119" customFormat="1" ht="12" customHeight="1">
      <c r="A1092" s="215" t="s">
        <v>1332</v>
      </c>
      <c r="B1092" s="216">
        <v>392.22</v>
      </c>
      <c r="D1092" s="218">
        <v>397.64</v>
      </c>
      <c r="E1092" s="219" t="s">
        <v>786</v>
      </c>
      <c r="F1092" s="67">
        <f>IF(D1092&lt;=374.5,(D1092-'[2]Stages'!$C$73)*'[2]Stages'!$H$74+'[2]Stages'!$E$73,IF(D1092&lt;=385.3,(D1092-'[2]Stages'!$C$74)*'[2]Stages'!$H$75+'[2]Stages'!$E$74,IF(D1092&lt;=391.8,(D1092-'[2]Stages'!$C$75)*'[2]Stages'!$H$76+'[2]Stages'!$E$75,IF(D1092&lt;=397.5,(D1092-'[2]Stages'!$C$76)*'[2]Stages'!$H$77+'[2]Stages'!$E$76,IF(D1092&lt;=407,(D1092-'[2]Stages'!$C$77)*'[2]Stages'!$H$78+'[2]Stages'!$E$77,IF(D1092&lt;=411.2,(D1092-'[2]Stages'!$C$78)*'[2]Stages'!$H$79+'[2]Stages'!$E$78,IF(D1092&lt;=416,(D1092-'[2]Stages'!$C$79)*'[2]Stages'!$H$80+'[2]Stages'!$E$79)))))))</f>
        <v>393.46103157894737</v>
      </c>
      <c r="G1092" s="119" t="s">
        <v>19</v>
      </c>
      <c r="H1092" s="215" t="s">
        <v>1310</v>
      </c>
      <c r="I1092" s="220" t="s">
        <v>1325</v>
      </c>
      <c r="M1092" s="216"/>
      <c r="Q1092" s="215" t="s">
        <v>1287</v>
      </c>
      <c r="R1092" s="215" t="s">
        <v>1301</v>
      </c>
      <c r="AA1092" s="221">
        <v>2</v>
      </c>
      <c r="AB1092" s="18">
        <v>22.4</v>
      </c>
      <c r="AC1092" s="222">
        <v>19.16</v>
      </c>
      <c r="AD1092" s="223"/>
      <c r="AE1092" s="222">
        <v>19.16</v>
      </c>
      <c r="AF1092" s="222">
        <v>0.06</v>
      </c>
      <c r="AG1092" s="222">
        <v>19.16</v>
      </c>
      <c r="AH1092" s="146">
        <f t="shared" si="24"/>
        <v>19.360000000000003</v>
      </c>
      <c r="AI1092" s="222">
        <v>25</v>
      </c>
      <c r="AJ1092" s="223"/>
      <c r="AM1092" s="119" t="s">
        <v>789</v>
      </c>
      <c r="AN1092" s="119" t="s">
        <v>231</v>
      </c>
      <c r="AO1092" s="119">
        <v>284</v>
      </c>
      <c r="AQ1092" s="119">
        <v>599</v>
      </c>
      <c r="AR1092" s="119">
        <v>609</v>
      </c>
      <c r="AS1092" s="119">
        <v>2009</v>
      </c>
      <c r="AW1092" s="119" t="s">
        <v>790</v>
      </c>
      <c r="BK1092" s="112"/>
      <c r="BL1092" s="113"/>
      <c r="BM1092" s="113"/>
      <c r="BN1092" s="113"/>
      <c r="BO1092" s="113"/>
      <c r="BP1092" s="101"/>
      <c r="BQ1092" s="101"/>
    </row>
    <row r="1093" spans="1:69" s="119" customFormat="1" ht="12" customHeight="1">
      <c r="A1093" s="215" t="s">
        <v>1333</v>
      </c>
      <c r="B1093" s="216">
        <v>392.36</v>
      </c>
      <c r="D1093" s="218">
        <v>397.73</v>
      </c>
      <c r="E1093" s="219" t="s">
        <v>786</v>
      </c>
      <c r="F1093" s="67">
        <f>IF(D1093&lt;=374.5,(D1093-'[2]Stages'!$C$73)*'[2]Stages'!$H$74+'[2]Stages'!$E$73,IF(D1093&lt;=385.3,(D1093-'[2]Stages'!$C$74)*'[2]Stages'!$H$75+'[2]Stages'!$E$74,IF(D1093&lt;=391.8,(D1093-'[2]Stages'!$C$75)*'[2]Stages'!$H$76+'[2]Stages'!$E$75,IF(D1093&lt;=397.5,(D1093-'[2]Stages'!$C$76)*'[2]Stages'!$H$77+'[2]Stages'!$E$76,IF(D1093&lt;=407,(D1093-'[2]Stages'!$C$77)*'[2]Stages'!$H$78+'[2]Stages'!$E$77,IF(D1093&lt;=411.2,(D1093-'[2]Stages'!$C$78)*'[2]Stages'!$H$79+'[2]Stages'!$E$78,IF(D1093&lt;=416,(D1093-'[2]Stages'!$C$79)*'[2]Stages'!$H$80+'[2]Stages'!$E$79)))))))</f>
        <v>393.59669473684215</v>
      </c>
      <c r="G1093" s="119" t="s">
        <v>19</v>
      </c>
      <c r="H1093" s="215" t="s">
        <v>1310</v>
      </c>
      <c r="I1093" s="220"/>
      <c r="M1093" s="216"/>
      <c r="Q1093" s="215" t="s">
        <v>1287</v>
      </c>
      <c r="R1093" s="215" t="s">
        <v>1307</v>
      </c>
      <c r="AA1093" s="221" t="s">
        <v>788</v>
      </c>
      <c r="AB1093" s="18">
        <v>22.4</v>
      </c>
      <c r="AC1093" s="222">
        <v>19.33</v>
      </c>
      <c r="AD1093" s="223"/>
      <c r="AE1093" s="222">
        <v>19.33</v>
      </c>
      <c r="AF1093" s="222">
        <v>0.51</v>
      </c>
      <c r="AG1093" s="222">
        <v>19.33</v>
      </c>
      <c r="AH1093" s="146">
        <f t="shared" si="24"/>
        <v>19.53</v>
      </c>
      <c r="AI1093" s="222">
        <v>24.3</v>
      </c>
      <c r="AJ1093" s="223"/>
      <c r="AM1093" s="119" t="s">
        <v>789</v>
      </c>
      <c r="AN1093" s="119" t="s">
        <v>231</v>
      </c>
      <c r="AO1093" s="119">
        <v>284</v>
      </c>
      <c r="AQ1093" s="119">
        <v>599</v>
      </c>
      <c r="AR1093" s="119">
        <v>609</v>
      </c>
      <c r="AS1093" s="119">
        <v>2009</v>
      </c>
      <c r="AW1093" s="119" t="s">
        <v>790</v>
      </c>
      <c r="BK1093" s="112"/>
      <c r="BL1093" s="113"/>
      <c r="BM1093" s="113"/>
      <c r="BN1093" s="113"/>
      <c r="BO1093" s="113"/>
      <c r="BP1093" s="101"/>
      <c r="BQ1093" s="101"/>
    </row>
    <row r="1094" spans="1:69" s="119" customFormat="1" ht="12" customHeight="1">
      <c r="A1094" s="215" t="s">
        <v>1334</v>
      </c>
      <c r="B1094" s="216">
        <v>392.37</v>
      </c>
      <c r="D1094" s="218">
        <v>397.73</v>
      </c>
      <c r="E1094" s="219" t="s">
        <v>786</v>
      </c>
      <c r="F1094" s="67">
        <f>IF(D1094&lt;=374.5,(D1094-'[2]Stages'!$C$73)*'[2]Stages'!$H$74+'[2]Stages'!$E$73,IF(D1094&lt;=385.3,(D1094-'[2]Stages'!$C$74)*'[2]Stages'!$H$75+'[2]Stages'!$E$74,IF(D1094&lt;=391.8,(D1094-'[2]Stages'!$C$75)*'[2]Stages'!$H$76+'[2]Stages'!$E$75,IF(D1094&lt;=397.5,(D1094-'[2]Stages'!$C$76)*'[2]Stages'!$H$77+'[2]Stages'!$E$76,IF(D1094&lt;=407,(D1094-'[2]Stages'!$C$77)*'[2]Stages'!$H$78+'[2]Stages'!$E$77,IF(D1094&lt;=411.2,(D1094-'[2]Stages'!$C$78)*'[2]Stages'!$H$79+'[2]Stages'!$E$78,IF(D1094&lt;=416,(D1094-'[2]Stages'!$C$79)*'[2]Stages'!$H$80+'[2]Stages'!$E$79)))))))</f>
        <v>393.59669473684215</v>
      </c>
      <c r="G1094" s="119" t="s">
        <v>19</v>
      </c>
      <c r="H1094" s="215" t="s">
        <v>1310</v>
      </c>
      <c r="I1094" s="220" t="s">
        <v>1325</v>
      </c>
      <c r="M1094" s="216"/>
      <c r="Q1094" s="215" t="s">
        <v>1287</v>
      </c>
      <c r="R1094" s="215" t="s">
        <v>1301</v>
      </c>
      <c r="AA1094" s="221" t="s">
        <v>788</v>
      </c>
      <c r="AB1094" s="18">
        <v>22.4</v>
      </c>
      <c r="AC1094" s="222">
        <v>20.13</v>
      </c>
      <c r="AD1094" s="223"/>
      <c r="AE1094" s="222">
        <v>20.13</v>
      </c>
      <c r="AF1094" s="222">
        <v>0.09</v>
      </c>
      <c r="AG1094" s="222">
        <v>20.13</v>
      </c>
      <c r="AH1094" s="146">
        <f t="shared" si="24"/>
        <v>20.330000000000002</v>
      </c>
      <c r="AI1094" s="222">
        <v>20.8</v>
      </c>
      <c r="AJ1094" s="223"/>
      <c r="AM1094" s="119" t="s">
        <v>789</v>
      </c>
      <c r="AN1094" s="119" t="s">
        <v>231</v>
      </c>
      <c r="AO1094" s="119">
        <v>284</v>
      </c>
      <c r="AQ1094" s="119">
        <v>599</v>
      </c>
      <c r="AR1094" s="119">
        <v>609</v>
      </c>
      <c r="AS1094" s="119">
        <v>2009</v>
      </c>
      <c r="AW1094" s="119" t="s">
        <v>790</v>
      </c>
      <c r="BK1094" s="112"/>
      <c r="BL1094" s="113"/>
      <c r="BM1094" s="113"/>
      <c r="BN1094" s="113"/>
      <c r="BO1094" s="113"/>
      <c r="BP1094" s="101"/>
      <c r="BQ1094" s="101"/>
    </row>
    <row r="1095" spans="1:69" s="119" customFormat="1" ht="12" customHeight="1">
      <c r="A1095" s="215" t="s">
        <v>1335</v>
      </c>
      <c r="B1095" s="216">
        <v>392.38</v>
      </c>
      <c r="D1095" s="218">
        <v>397.74</v>
      </c>
      <c r="E1095" s="219" t="s">
        <v>786</v>
      </c>
      <c r="F1095" s="67">
        <f>IF(D1095&lt;=374.5,(D1095-'[2]Stages'!$C$73)*'[2]Stages'!$H$74+'[2]Stages'!$E$73,IF(D1095&lt;=385.3,(D1095-'[2]Stages'!$C$74)*'[2]Stages'!$H$75+'[2]Stages'!$E$74,IF(D1095&lt;=391.8,(D1095-'[2]Stages'!$C$75)*'[2]Stages'!$H$76+'[2]Stages'!$E$75,IF(D1095&lt;=397.5,(D1095-'[2]Stages'!$C$76)*'[2]Stages'!$H$77+'[2]Stages'!$E$76,IF(D1095&lt;=407,(D1095-'[2]Stages'!$C$77)*'[2]Stages'!$H$78+'[2]Stages'!$E$77,IF(D1095&lt;=411.2,(D1095-'[2]Stages'!$C$78)*'[2]Stages'!$H$79+'[2]Stages'!$E$78,IF(D1095&lt;=416,(D1095-'[2]Stages'!$C$79)*'[2]Stages'!$H$80+'[2]Stages'!$E$79)))))))</f>
        <v>393.61176842105266</v>
      </c>
      <c r="G1095" s="119" t="s">
        <v>19</v>
      </c>
      <c r="H1095" s="215" t="s">
        <v>1310</v>
      </c>
      <c r="I1095" s="220" t="s">
        <v>1325</v>
      </c>
      <c r="M1095" s="216"/>
      <c r="Q1095" s="215" t="s">
        <v>1317</v>
      </c>
      <c r="R1095" s="215" t="s">
        <v>1318</v>
      </c>
      <c r="AA1095" s="221" t="s">
        <v>788</v>
      </c>
      <c r="AB1095" s="18">
        <v>22.4</v>
      </c>
      <c r="AC1095" s="222">
        <v>17.92</v>
      </c>
      <c r="AD1095" s="223"/>
      <c r="AE1095" s="222">
        <v>17.92</v>
      </c>
      <c r="AF1095" s="222">
        <v>0.4</v>
      </c>
      <c r="AG1095" s="222">
        <v>17.92</v>
      </c>
      <c r="AH1095" s="146">
        <f t="shared" si="24"/>
        <v>18.120000000000005</v>
      </c>
      <c r="AI1095" s="222">
        <v>30.4</v>
      </c>
      <c r="AJ1095" s="223"/>
      <c r="AM1095" s="119" t="s">
        <v>789</v>
      </c>
      <c r="AN1095" s="119" t="s">
        <v>231</v>
      </c>
      <c r="AO1095" s="119">
        <v>284</v>
      </c>
      <c r="AQ1095" s="119">
        <v>599</v>
      </c>
      <c r="AR1095" s="119">
        <v>609</v>
      </c>
      <c r="AS1095" s="119">
        <v>2009</v>
      </c>
      <c r="AW1095" s="119" t="s">
        <v>790</v>
      </c>
      <c r="BE1095" s="177"/>
      <c r="BF1095" s="177"/>
      <c r="BG1095" s="177"/>
      <c r="BK1095" s="112"/>
      <c r="BL1095" s="113"/>
      <c r="BM1095" s="113"/>
      <c r="BN1095" s="113"/>
      <c r="BO1095" s="113"/>
      <c r="BP1095" s="101"/>
      <c r="BQ1095" s="101"/>
    </row>
    <row r="1096" spans="1:69" s="119" customFormat="1" ht="12" customHeight="1">
      <c r="A1096" s="215" t="s">
        <v>1336</v>
      </c>
      <c r="B1096" s="216">
        <v>392.5</v>
      </c>
      <c r="D1096" s="218">
        <v>397.82</v>
      </c>
      <c r="E1096" s="219" t="s">
        <v>786</v>
      </c>
      <c r="F1096" s="67">
        <f>IF(D1096&lt;=374.5,(D1096-'[2]Stages'!$C$73)*'[2]Stages'!$H$74+'[2]Stages'!$E$73,IF(D1096&lt;=385.3,(D1096-'[2]Stages'!$C$74)*'[2]Stages'!$H$75+'[2]Stages'!$E$74,IF(D1096&lt;=391.8,(D1096-'[2]Stages'!$C$75)*'[2]Stages'!$H$76+'[2]Stages'!$E$75,IF(D1096&lt;=397.5,(D1096-'[2]Stages'!$C$76)*'[2]Stages'!$H$77+'[2]Stages'!$E$76,IF(D1096&lt;=407,(D1096-'[2]Stages'!$C$77)*'[2]Stages'!$H$78+'[2]Stages'!$E$77,IF(D1096&lt;=411.2,(D1096-'[2]Stages'!$C$78)*'[2]Stages'!$H$79+'[2]Stages'!$E$78,IF(D1096&lt;=416,(D1096-'[2]Stages'!$C$79)*'[2]Stages'!$H$80+'[2]Stages'!$E$79)))))))</f>
        <v>393.7323578947368</v>
      </c>
      <c r="G1096" s="119" t="s">
        <v>19</v>
      </c>
      <c r="H1096" s="215" t="s">
        <v>1310</v>
      </c>
      <c r="I1096" s="220" t="s">
        <v>1325</v>
      </c>
      <c r="M1096" s="216"/>
      <c r="Q1096" s="215" t="s">
        <v>1287</v>
      </c>
      <c r="R1096" s="215" t="s">
        <v>1301</v>
      </c>
      <c r="AA1096" s="221" t="s">
        <v>788</v>
      </c>
      <c r="AB1096" s="18">
        <v>22.4</v>
      </c>
      <c r="AC1096" s="222">
        <v>20.02</v>
      </c>
      <c r="AD1096" s="223"/>
      <c r="AE1096" s="222">
        <v>20.02</v>
      </c>
      <c r="AF1096" s="222">
        <v>0.22</v>
      </c>
      <c r="AG1096" s="222">
        <v>20.02</v>
      </c>
      <c r="AH1096" s="146">
        <f t="shared" si="24"/>
        <v>20.220000000000002</v>
      </c>
      <c r="AI1096" s="222">
        <v>21.2</v>
      </c>
      <c r="AJ1096" s="223"/>
      <c r="AM1096" s="119" t="s">
        <v>789</v>
      </c>
      <c r="AN1096" s="119" t="s">
        <v>231</v>
      </c>
      <c r="AO1096" s="119">
        <v>284</v>
      </c>
      <c r="AQ1096" s="119">
        <v>599</v>
      </c>
      <c r="AR1096" s="119">
        <v>609</v>
      </c>
      <c r="AS1096" s="119">
        <v>2009</v>
      </c>
      <c r="AW1096" s="119" t="s">
        <v>790</v>
      </c>
      <c r="BK1096" s="112"/>
      <c r="BL1096" s="113"/>
      <c r="BM1096" s="113"/>
      <c r="BN1096" s="113"/>
      <c r="BO1096" s="113"/>
      <c r="BP1096" s="101"/>
      <c r="BQ1096" s="101"/>
    </row>
    <row r="1097" spans="1:73" s="119" customFormat="1" ht="12" customHeight="1">
      <c r="A1097" s="177"/>
      <c r="B1097" s="177"/>
      <c r="C1097" s="177"/>
      <c r="D1097" s="187">
        <f>(7.7-M1097)/(7.6--2)*(400.8-396.05)+396.05</f>
        <v>397.8807291666667</v>
      </c>
      <c r="E1097" s="184" t="s">
        <v>276</v>
      </c>
      <c r="F1097" s="67">
        <f>IF(D1097&lt;=374.5,(D1097-'[2]Stages'!$C$73)*'[2]Stages'!$H$74+'[2]Stages'!$E$73,IF(D1097&lt;=385.3,(D1097-'[2]Stages'!$C$74)*'[2]Stages'!$H$75+'[2]Stages'!$E$74,IF(D1097&lt;=391.8,(D1097-'[2]Stages'!$C$75)*'[2]Stages'!$H$76+'[2]Stages'!$E$75,IF(D1097&lt;=397.5,(D1097-'[2]Stages'!$C$76)*'[2]Stages'!$H$77+'[2]Stages'!$E$76,IF(D1097&lt;=407,(D1097-'[2]Stages'!$C$77)*'[2]Stages'!$H$78+'[2]Stages'!$E$77,IF(D1097&lt;=411.2,(D1097-'[2]Stages'!$C$78)*'[2]Stages'!$H$79+'[2]Stages'!$E$78,IF(D1097&lt;=416,(D1097-'[2]Stages'!$C$79)*'[2]Stages'!$H$80+'[2]Stages'!$E$79)))))))</f>
        <v>393.82389912280706</v>
      </c>
      <c r="G1097" s="177" t="s">
        <v>19</v>
      </c>
      <c r="H1097" s="177" t="s">
        <v>1310</v>
      </c>
      <c r="I1097" s="233" t="s">
        <v>1337</v>
      </c>
      <c r="J1097" s="233"/>
      <c r="K1097" s="177" t="s">
        <v>1272</v>
      </c>
      <c r="L1097" s="177"/>
      <c r="M1097" s="177">
        <v>4</v>
      </c>
      <c r="N1097" s="234"/>
      <c r="O1097" s="234"/>
      <c r="P1097" s="234"/>
      <c r="Q1097" s="177" t="s">
        <v>701</v>
      </c>
      <c r="R1097" s="177" t="s">
        <v>1273</v>
      </c>
      <c r="S1097" s="177"/>
      <c r="T1097" s="177"/>
      <c r="U1097" s="177" t="s">
        <v>1274</v>
      </c>
      <c r="V1097" s="177"/>
      <c r="W1097" s="177" t="s">
        <v>1293</v>
      </c>
      <c r="X1097" s="177"/>
      <c r="Y1097" s="177"/>
      <c r="Z1097" s="177"/>
      <c r="AA1097" s="177"/>
      <c r="AB1097" s="18">
        <v>22.6</v>
      </c>
      <c r="AC1097" s="185">
        <v>18.43</v>
      </c>
      <c r="AD1097" s="185">
        <v>18.43</v>
      </c>
      <c r="AE1097" s="185">
        <v>18.43</v>
      </c>
      <c r="AF1097" s="185"/>
      <c r="AG1097" s="185">
        <v>18.43</v>
      </c>
      <c r="AH1097" s="146">
        <f t="shared" si="24"/>
        <v>18.43</v>
      </c>
      <c r="AI1097" s="185"/>
      <c r="AJ1097" s="185"/>
      <c r="AK1097" s="185"/>
      <c r="AL1097" s="185"/>
      <c r="AM1097" s="186" t="s">
        <v>1275</v>
      </c>
      <c r="AN1097" s="177" t="s">
        <v>243</v>
      </c>
      <c r="AO1097" s="177">
        <v>276</v>
      </c>
      <c r="AP1097" s="177"/>
      <c r="AQ1097" s="177">
        <v>170</v>
      </c>
      <c r="AR1097" s="177">
        <v>181</v>
      </c>
      <c r="AS1097" s="177">
        <v>2009</v>
      </c>
      <c r="AT1097" s="177"/>
      <c r="AU1097" s="177"/>
      <c r="AV1097" s="177"/>
      <c r="AW1097" s="177" t="s">
        <v>1276</v>
      </c>
      <c r="AX1097" s="177"/>
      <c r="AY1097" s="177"/>
      <c r="AZ1097" s="177"/>
      <c r="BA1097" s="177"/>
      <c r="BB1097" s="177"/>
      <c r="BC1097" s="177"/>
      <c r="BD1097" s="177"/>
      <c r="BE1097" s="177"/>
      <c r="BF1097" s="177"/>
      <c r="BG1097" s="177"/>
      <c r="BH1097" s="177"/>
      <c r="BI1097" s="177"/>
      <c r="BJ1097" s="177"/>
      <c r="BK1097" s="177"/>
      <c r="BL1097" s="177"/>
      <c r="BM1097" s="177"/>
      <c r="BQ1097" s="112"/>
      <c r="BR1097" s="113"/>
      <c r="BS1097" s="113"/>
      <c r="BT1097" s="113"/>
      <c r="BU1097" s="112"/>
    </row>
    <row r="1098" spans="1:69" s="119" customFormat="1" ht="12" customHeight="1">
      <c r="A1098" s="215" t="s">
        <v>1338</v>
      </c>
      <c r="B1098" s="216">
        <v>392.69</v>
      </c>
      <c r="D1098" s="218">
        <v>397.94</v>
      </c>
      <c r="E1098" s="219" t="s">
        <v>786</v>
      </c>
      <c r="F1098" s="67">
        <f>IF(D1098&lt;=374.5,(D1098-'[2]Stages'!$C$73)*'[2]Stages'!$H$74+'[2]Stages'!$E$73,IF(D1098&lt;=385.3,(D1098-'[2]Stages'!$C$74)*'[2]Stages'!$H$75+'[2]Stages'!$E$74,IF(D1098&lt;=391.8,(D1098-'[2]Stages'!$C$75)*'[2]Stages'!$H$76+'[2]Stages'!$E$75,IF(D1098&lt;=397.5,(D1098-'[2]Stages'!$C$76)*'[2]Stages'!$H$77+'[2]Stages'!$E$76,IF(D1098&lt;=407,(D1098-'[2]Stages'!$C$77)*'[2]Stages'!$H$78+'[2]Stages'!$E$77,IF(D1098&lt;=411.2,(D1098-'[2]Stages'!$C$78)*'[2]Stages'!$H$79+'[2]Stages'!$E$78,IF(D1098&lt;=416,(D1098-'[2]Stages'!$C$79)*'[2]Stages'!$H$80+'[2]Stages'!$E$79)))))))</f>
        <v>393.9132421052632</v>
      </c>
      <c r="G1098" s="119" t="s">
        <v>19</v>
      </c>
      <c r="H1098" s="215" t="s">
        <v>1310</v>
      </c>
      <c r="I1098" s="220" t="s">
        <v>1325</v>
      </c>
      <c r="M1098" s="216"/>
      <c r="Q1098" s="215" t="s">
        <v>1317</v>
      </c>
      <c r="R1098" s="215" t="s">
        <v>1318</v>
      </c>
      <c r="AA1098" s="221" t="s">
        <v>788</v>
      </c>
      <c r="AB1098" s="18">
        <v>22.4</v>
      </c>
      <c r="AC1098" s="222">
        <v>18.1</v>
      </c>
      <c r="AD1098" s="223"/>
      <c r="AE1098" s="222">
        <v>18.1</v>
      </c>
      <c r="AF1098" s="222">
        <v>0.11</v>
      </c>
      <c r="AG1098" s="222">
        <v>18.1</v>
      </c>
      <c r="AH1098" s="146">
        <f t="shared" si="24"/>
        <v>18.300000000000004</v>
      </c>
      <c r="AI1098" s="222">
        <v>29.6</v>
      </c>
      <c r="AJ1098" s="223"/>
      <c r="AM1098" s="119" t="s">
        <v>789</v>
      </c>
      <c r="AN1098" s="119" t="s">
        <v>231</v>
      </c>
      <c r="AO1098" s="119">
        <v>284</v>
      </c>
      <c r="AQ1098" s="119">
        <v>599</v>
      </c>
      <c r="AR1098" s="119">
        <v>609</v>
      </c>
      <c r="AS1098" s="119">
        <v>2009</v>
      </c>
      <c r="AW1098" s="119" t="s">
        <v>790</v>
      </c>
      <c r="BK1098" s="112"/>
      <c r="BL1098" s="113"/>
      <c r="BM1098" s="113"/>
      <c r="BN1098" s="113"/>
      <c r="BO1098" s="113"/>
      <c r="BP1098" s="101"/>
      <c r="BQ1098" s="101"/>
    </row>
    <row r="1099" spans="1:69" s="119" customFormat="1" ht="12" customHeight="1">
      <c r="A1099" s="215" t="s">
        <v>1339</v>
      </c>
      <c r="B1099" s="216">
        <v>392.79</v>
      </c>
      <c r="D1099" s="218">
        <v>398</v>
      </c>
      <c r="E1099" s="219" t="s">
        <v>786</v>
      </c>
      <c r="F1099" s="67">
        <f>IF(D1099&lt;=374.5,(D1099-'[2]Stages'!$C$73)*'[2]Stages'!$H$74+'[2]Stages'!$E$73,IF(D1099&lt;=385.3,(D1099-'[2]Stages'!$C$74)*'[2]Stages'!$H$75+'[2]Stages'!$E$74,IF(D1099&lt;=391.8,(D1099-'[2]Stages'!$C$75)*'[2]Stages'!$H$76+'[2]Stages'!$E$75,IF(D1099&lt;=397.5,(D1099-'[2]Stages'!$C$76)*'[2]Stages'!$H$77+'[2]Stages'!$E$76,IF(D1099&lt;=407,(D1099-'[2]Stages'!$C$77)*'[2]Stages'!$H$78+'[2]Stages'!$E$77,IF(D1099&lt;=411.2,(D1099-'[2]Stages'!$C$78)*'[2]Stages'!$H$79+'[2]Stages'!$E$78,IF(D1099&lt;=416,(D1099-'[2]Stages'!$C$79)*'[2]Stages'!$H$80+'[2]Stages'!$E$79)))))))</f>
        <v>394.00368421052633</v>
      </c>
      <c r="G1099" s="119" t="s">
        <v>19</v>
      </c>
      <c r="H1099" s="215" t="s">
        <v>1310</v>
      </c>
      <c r="I1099" s="220" t="s">
        <v>1325</v>
      </c>
      <c r="M1099" s="216"/>
      <c r="Q1099" s="215" t="s">
        <v>1287</v>
      </c>
      <c r="R1099" s="215" t="s">
        <v>1301</v>
      </c>
      <c r="AA1099" s="221" t="s">
        <v>788</v>
      </c>
      <c r="AB1099" s="18">
        <v>22.4</v>
      </c>
      <c r="AC1099" s="222">
        <v>19.65</v>
      </c>
      <c r="AD1099" s="223"/>
      <c r="AE1099" s="222">
        <v>19.65</v>
      </c>
      <c r="AF1099" s="222">
        <v>0.74</v>
      </c>
      <c r="AG1099" s="222">
        <v>19.65</v>
      </c>
      <c r="AH1099" s="146">
        <f t="shared" si="24"/>
        <v>19.85</v>
      </c>
      <c r="AI1099" s="222">
        <v>22.8</v>
      </c>
      <c r="AJ1099" s="223"/>
      <c r="AM1099" s="119" t="s">
        <v>789</v>
      </c>
      <c r="AN1099" s="119" t="s">
        <v>231</v>
      </c>
      <c r="AO1099" s="119">
        <v>284</v>
      </c>
      <c r="AQ1099" s="119">
        <v>599</v>
      </c>
      <c r="AR1099" s="119">
        <v>609</v>
      </c>
      <c r="AS1099" s="119">
        <v>2009</v>
      </c>
      <c r="AW1099" s="119" t="s">
        <v>790</v>
      </c>
      <c r="BK1099" s="112"/>
      <c r="BL1099" s="113"/>
      <c r="BM1099" s="113"/>
      <c r="BN1099" s="113"/>
      <c r="BO1099" s="113"/>
      <c r="BP1099" s="101"/>
      <c r="BQ1099" s="101"/>
    </row>
    <row r="1100" spans="1:69" s="119" customFormat="1" ht="12" customHeight="1">
      <c r="A1100" s="215" t="s">
        <v>1340</v>
      </c>
      <c r="B1100" s="216">
        <v>392.93</v>
      </c>
      <c r="D1100" s="218">
        <v>398.09</v>
      </c>
      <c r="E1100" s="219" t="s">
        <v>786</v>
      </c>
      <c r="F1100" s="67">
        <f>IF(D1100&lt;=374.5,(D1100-'[2]Stages'!$C$73)*'[2]Stages'!$H$74+'[2]Stages'!$E$73,IF(D1100&lt;=385.3,(D1100-'[2]Stages'!$C$74)*'[2]Stages'!$H$75+'[2]Stages'!$E$74,IF(D1100&lt;=391.8,(D1100-'[2]Stages'!$C$75)*'[2]Stages'!$H$76+'[2]Stages'!$E$75,IF(D1100&lt;=397.5,(D1100-'[2]Stages'!$C$76)*'[2]Stages'!$H$77+'[2]Stages'!$E$76,IF(D1100&lt;=407,(D1100-'[2]Stages'!$C$77)*'[2]Stages'!$H$78+'[2]Stages'!$E$77,IF(D1100&lt;=411.2,(D1100-'[2]Stages'!$C$78)*'[2]Stages'!$H$79+'[2]Stages'!$E$78,IF(D1100&lt;=416,(D1100-'[2]Stages'!$C$79)*'[2]Stages'!$H$80+'[2]Stages'!$E$79)))))))</f>
        <v>394.139347368421</v>
      </c>
      <c r="G1100" s="119" t="s">
        <v>19</v>
      </c>
      <c r="H1100" s="215" t="s">
        <v>1310</v>
      </c>
      <c r="I1100" s="220" t="s">
        <v>1325</v>
      </c>
      <c r="M1100" s="216"/>
      <c r="Q1100" s="215" t="s">
        <v>1287</v>
      </c>
      <c r="R1100" s="215" t="s">
        <v>1301</v>
      </c>
      <c r="AA1100" s="221" t="s">
        <v>788</v>
      </c>
      <c r="AB1100" s="18">
        <v>22.4</v>
      </c>
      <c r="AC1100" s="222">
        <v>20.05</v>
      </c>
      <c r="AD1100" s="223"/>
      <c r="AE1100" s="222">
        <v>20.05</v>
      </c>
      <c r="AF1100" s="222">
        <v>0.24</v>
      </c>
      <c r="AG1100" s="222">
        <v>20.05</v>
      </c>
      <c r="AH1100" s="146">
        <f t="shared" si="24"/>
        <v>20.250000000000004</v>
      </c>
      <c r="AI1100" s="222">
        <v>21.1</v>
      </c>
      <c r="AJ1100" s="223"/>
      <c r="AM1100" s="119" t="s">
        <v>789</v>
      </c>
      <c r="AN1100" s="119" t="s">
        <v>231</v>
      </c>
      <c r="AO1100" s="119">
        <v>284</v>
      </c>
      <c r="AQ1100" s="119">
        <v>599</v>
      </c>
      <c r="AR1100" s="119">
        <v>609</v>
      </c>
      <c r="AS1100" s="119">
        <v>2009</v>
      </c>
      <c r="AW1100" s="119" t="s">
        <v>790</v>
      </c>
      <c r="BK1100" s="112"/>
      <c r="BL1100" s="113"/>
      <c r="BM1100" s="113"/>
      <c r="BN1100" s="113"/>
      <c r="BO1100" s="113"/>
      <c r="BP1100" s="101"/>
      <c r="BQ1100" s="101"/>
    </row>
    <row r="1101" spans="1:69" s="119" customFormat="1" ht="12" customHeight="1">
      <c r="A1101" s="215" t="s">
        <v>1341</v>
      </c>
      <c r="B1101" s="216">
        <v>393.02</v>
      </c>
      <c r="D1101" s="218">
        <v>398.15</v>
      </c>
      <c r="E1101" s="219" t="s">
        <v>786</v>
      </c>
      <c r="F1101" s="67">
        <f>IF(D1101&lt;=374.5,(D1101-'[2]Stages'!$C$73)*'[2]Stages'!$H$74+'[2]Stages'!$E$73,IF(D1101&lt;=385.3,(D1101-'[2]Stages'!$C$74)*'[2]Stages'!$H$75+'[2]Stages'!$E$74,IF(D1101&lt;=391.8,(D1101-'[2]Stages'!$C$75)*'[2]Stages'!$H$76+'[2]Stages'!$E$75,IF(D1101&lt;=397.5,(D1101-'[2]Stages'!$C$76)*'[2]Stages'!$H$77+'[2]Stages'!$E$76,IF(D1101&lt;=407,(D1101-'[2]Stages'!$C$77)*'[2]Stages'!$H$78+'[2]Stages'!$E$77,IF(D1101&lt;=411.2,(D1101-'[2]Stages'!$C$78)*'[2]Stages'!$H$79+'[2]Stages'!$E$78,IF(D1101&lt;=416,(D1101-'[2]Stages'!$C$79)*'[2]Stages'!$H$80+'[2]Stages'!$E$79)))))))</f>
        <v>394.22978947368415</v>
      </c>
      <c r="G1101" s="119" t="s">
        <v>19</v>
      </c>
      <c r="H1101" s="215" t="s">
        <v>1310</v>
      </c>
      <c r="I1101" s="220" t="s">
        <v>1325</v>
      </c>
      <c r="M1101" s="216"/>
      <c r="Q1101" s="215" t="s">
        <v>1287</v>
      </c>
      <c r="R1101" s="215" t="s">
        <v>1305</v>
      </c>
      <c r="AA1101" s="221" t="s">
        <v>788</v>
      </c>
      <c r="AB1101" s="18">
        <v>22.4</v>
      </c>
      <c r="AC1101" s="222">
        <v>19.66</v>
      </c>
      <c r="AD1101" s="223"/>
      <c r="AE1101" s="222">
        <v>19.66</v>
      </c>
      <c r="AF1101" s="222">
        <v>0.16</v>
      </c>
      <c r="AG1101" s="222">
        <v>19.66</v>
      </c>
      <c r="AH1101" s="146">
        <f t="shared" si="24"/>
        <v>19.860000000000003</v>
      </c>
      <c r="AI1101" s="222">
        <v>22.8</v>
      </c>
      <c r="AJ1101" s="223"/>
      <c r="AM1101" s="119" t="s">
        <v>789</v>
      </c>
      <c r="AN1101" s="119" t="s">
        <v>231</v>
      </c>
      <c r="AO1101" s="119">
        <v>284</v>
      </c>
      <c r="AQ1101" s="119">
        <v>599</v>
      </c>
      <c r="AR1101" s="119">
        <v>609</v>
      </c>
      <c r="AS1101" s="119">
        <v>2009</v>
      </c>
      <c r="AW1101" s="119" t="s">
        <v>790</v>
      </c>
      <c r="BK1101" s="112"/>
      <c r="BL1101" s="113"/>
      <c r="BM1101" s="113"/>
      <c r="BN1101" s="113"/>
      <c r="BO1101" s="113"/>
      <c r="BP1101" s="101"/>
      <c r="BQ1101" s="101"/>
    </row>
    <row r="1102" spans="1:69" s="119" customFormat="1" ht="12" customHeight="1">
      <c r="A1102" s="215" t="s">
        <v>1342</v>
      </c>
      <c r="B1102" s="216">
        <v>393.38</v>
      </c>
      <c r="D1102" s="218">
        <v>398.37</v>
      </c>
      <c r="E1102" s="219" t="s">
        <v>786</v>
      </c>
      <c r="F1102" s="67">
        <f>IF(D1102&lt;=374.5,(D1102-'[2]Stages'!$C$73)*'[2]Stages'!$H$74+'[2]Stages'!$E$73,IF(D1102&lt;=385.3,(D1102-'[2]Stages'!$C$74)*'[2]Stages'!$H$75+'[2]Stages'!$E$74,IF(D1102&lt;=391.8,(D1102-'[2]Stages'!$C$75)*'[2]Stages'!$H$76+'[2]Stages'!$E$75,IF(D1102&lt;=397.5,(D1102-'[2]Stages'!$C$76)*'[2]Stages'!$H$77+'[2]Stages'!$E$76,IF(D1102&lt;=407,(D1102-'[2]Stages'!$C$77)*'[2]Stages'!$H$78+'[2]Stages'!$E$77,IF(D1102&lt;=411.2,(D1102-'[2]Stages'!$C$78)*'[2]Stages'!$H$79+'[2]Stages'!$E$78,IF(D1102&lt;=416,(D1102-'[2]Stages'!$C$79)*'[2]Stages'!$H$80+'[2]Stages'!$E$79)))))))</f>
        <v>394.5614105263158</v>
      </c>
      <c r="G1102" s="119" t="s">
        <v>19</v>
      </c>
      <c r="H1102" s="215" t="s">
        <v>1310</v>
      </c>
      <c r="I1102" s="220" t="s">
        <v>1325</v>
      </c>
      <c r="M1102" s="216"/>
      <c r="Q1102" s="215" t="s">
        <v>1287</v>
      </c>
      <c r="R1102" s="215" t="s">
        <v>1301</v>
      </c>
      <c r="AA1102" s="221" t="s">
        <v>788</v>
      </c>
      <c r="AB1102" s="18">
        <v>22.4</v>
      </c>
      <c r="AC1102" s="222">
        <v>19.94</v>
      </c>
      <c r="AD1102" s="223"/>
      <c r="AE1102" s="222">
        <v>19.94</v>
      </c>
      <c r="AF1102" s="222">
        <v>0.35</v>
      </c>
      <c r="AG1102" s="222">
        <v>19.94</v>
      </c>
      <c r="AH1102" s="146">
        <f t="shared" si="24"/>
        <v>20.140000000000004</v>
      </c>
      <c r="AI1102" s="222">
        <v>21.6</v>
      </c>
      <c r="AJ1102" s="223"/>
      <c r="AM1102" s="119" t="s">
        <v>789</v>
      </c>
      <c r="AN1102" s="119" t="s">
        <v>231</v>
      </c>
      <c r="AO1102" s="119">
        <v>284</v>
      </c>
      <c r="AQ1102" s="119">
        <v>599</v>
      </c>
      <c r="AR1102" s="119">
        <v>609</v>
      </c>
      <c r="AS1102" s="119">
        <v>2009</v>
      </c>
      <c r="AW1102" s="119" t="s">
        <v>790</v>
      </c>
      <c r="BE1102" s="177"/>
      <c r="BF1102" s="177"/>
      <c r="BG1102" s="177"/>
      <c r="BK1102" s="112"/>
      <c r="BL1102" s="113"/>
      <c r="BM1102" s="113"/>
      <c r="BN1102" s="113"/>
      <c r="BO1102" s="113"/>
      <c r="BP1102" s="101"/>
      <c r="BQ1102" s="101"/>
    </row>
    <row r="1103" spans="1:73" s="119" customFormat="1" ht="12" customHeight="1">
      <c r="A1103" s="177"/>
      <c r="B1103" s="177"/>
      <c r="C1103" s="177"/>
      <c r="D1103" s="187">
        <f>(7.7-M1103)/(7.6--2)*(400.8-396.05)+396.05</f>
        <v>398.3755208333333</v>
      </c>
      <c r="E1103" s="184" t="s">
        <v>276</v>
      </c>
      <c r="F1103" s="67">
        <f>IF(D1103&lt;=374.5,(D1103-'[2]Stages'!$C$73)*'[2]Stages'!$H$74+'[2]Stages'!$E$73,IF(D1103&lt;=385.3,(D1103-'[2]Stages'!$C$74)*'[2]Stages'!$H$75+'[2]Stages'!$E$74,IF(D1103&lt;=391.8,(D1103-'[2]Stages'!$C$75)*'[2]Stages'!$H$76+'[2]Stages'!$E$75,IF(D1103&lt;=397.5,(D1103-'[2]Stages'!$C$76)*'[2]Stages'!$H$77+'[2]Stages'!$E$76,IF(D1103&lt;=407,(D1103-'[2]Stages'!$C$77)*'[2]Stages'!$H$78+'[2]Stages'!$E$77,IF(D1103&lt;=411.2,(D1103-'[2]Stages'!$C$78)*'[2]Stages'!$H$79+'[2]Stages'!$E$78,IF(D1103&lt;=416,(D1103-'[2]Stages'!$C$79)*'[2]Stages'!$H$80+'[2]Stages'!$E$79)))))))</f>
        <v>394.56973245614034</v>
      </c>
      <c r="G1103" s="177" t="s">
        <v>19</v>
      </c>
      <c r="H1103" s="177" t="s">
        <v>1310</v>
      </c>
      <c r="I1103" s="233" t="s">
        <v>1337</v>
      </c>
      <c r="J1103" s="233"/>
      <c r="K1103" s="177" t="s">
        <v>1272</v>
      </c>
      <c r="L1103" s="177"/>
      <c r="M1103" s="177">
        <v>3</v>
      </c>
      <c r="N1103" s="234"/>
      <c r="O1103" s="234"/>
      <c r="P1103" s="234"/>
      <c r="Q1103" s="177" t="s">
        <v>701</v>
      </c>
      <c r="R1103" s="177" t="s">
        <v>1273</v>
      </c>
      <c r="S1103" s="177"/>
      <c r="T1103" s="177"/>
      <c r="U1103" s="177" t="s">
        <v>1274</v>
      </c>
      <c r="V1103" s="177"/>
      <c r="W1103" s="177" t="s">
        <v>1293</v>
      </c>
      <c r="X1103" s="177"/>
      <c r="Y1103" s="177"/>
      <c r="Z1103" s="177"/>
      <c r="AA1103" s="177"/>
      <c r="AB1103" s="18">
        <v>22.6</v>
      </c>
      <c r="AC1103" s="185">
        <v>18.4</v>
      </c>
      <c r="AD1103" s="185">
        <v>18.4</v>
      </c>
      <c r="AE1103" s="185">
        <v>18.4</v>
      </c>
      <c r="AF1103" s="185"/>
      <c r="AG1103" s="185">
        <v>18.4</v>
      </c>
      <c r="AH1103" s="146">
        <f t="shared" si="24"/>
        <v>18.4</v>
      </c>
      <c r="AI1103" s="185"/>
      <c r="AJ1103" s="185"/>
      <c r="AK1103" s="185"/>
      <c r="AL1103" s="185"/>
      <c r="AM1103" s="186" t="s">
        <v>1275</v>
      </c>
      <c r="AN1103" s="177" t="s">
        <v>243</v>
      </c>
      <c r="AO1103" s="177">
        <v>276</v>
      </c>
      <c r="AP1103" s="177"/>
      <c r="AQ1103" s="177">
        <v>170</v>
      </c>
      <c r="AR1103" s="177">
        <v>181</v>
      </c>
      <c r="AS1103" s="177">
        <v>2009</v>
      </c>
      <c r="AT1103" s="177"/>
      <c r="AU1103" s="177"/>
      <c r="AV1103" s="177"/>
      <c r="AW1103" s="177" t="s">
        <v>1276</v>
      </c>
      <c r="AX1103" s="177"/>
      <c r="AY1103" s="177"/>
      <c r="AZ1103" s="177"/>
      <c r="BA1103" s="177"/>
      <c r="BB1103" s="177"/>
      <c r="BC1103" s="177"/>
      <c r="BD1103" s="177"/>
      <c r="BE1103" s="177"/>
      <c r="BF1103" s="177"/>
      <c r="BG1103" s="177"/>
      <c r="BH1103" s="177"/>
      <c r="BI1103" s="177"/>
      <c r="BJ1103" s="177"/>
      <c r="BK1103" s="177"/>
      <c r="BL1103" s="177"/>
      <c r="BM1103" s="177"/>
      <c r="BQ1103" s="112"/>
      <c r="BR1103" s="113"/>
      <c r="BS1103" s="113"/>
      <c r="BT1103" s="113"/>
      <c r="BU1103" s="112"/>
    </row>
    <row r="1104" spans="1:69" s="119" customFormat="1" ht="12" customHeight="1">
      <c r="A1104" s="215" t="s">
        <v>1343</v>
      </c>
      <c r="B1104" s="216">
        <v>393.4</v>
      </c>
      <c r="D1104" s="218">
        <v>398.39</v>
      </c>
      <c r="E1104" s="219" t="s">
        <v>786</v>
      </c>
      <c r="F1104" s="67">
        <f>IF(D1104&lt;=374.5,(D1104-'[2]Stages'!$C$73)*'[2]Stages'!$H$74+'[2]Stages'!$E$73,IF(D1104&lt;=385.3,(D1104-'[2]Stages'!$C$74)*'[2]Stages'!$H$75+'[2]Stages'!$E$74,IF(D1104&lt;=391.8,(D1104-'[2]Stages'!$C$75)*'[2]Stages'!$H$76+'[2]Stages'!$E$75,IF(D1104&lt;=397.5,(D1104-'[2]Stages'!$C$76)*'[2]Stages'!$H$77+'[2]Stages'!$E$76,IF(D1104&lt;=407,(D1104-'[2]Stages'!$C$77)*'[2]Stages'!$H$78+'[2]Stages'!$E$77,IF(D1104&lt;=411.2,(D1104-'[2]Stages'!$C$78)*'[2]Stages'!$H$79+'[2]Stages'!$E$78,IF(D1104&lt;=416,(D1104-'[2]Stages'!$C$79)*'[2]Stages'!$H$80+'[2]Stages'!$E$79)))))))</f>
        <v>394.5915578947368</v>
      </c>
      <c r="G1104" s="119" t="s">
        <v>19</v>
      </c>
      <c r="H1104" s="215" t="s">
        <v>1310</v>
      </c>
      <c r="I1104" s="220"/>
      <c r="M1104" s="216"/>
      <c r="Q1104" s="215" t="s">
        <v>1287</v>
      </c>
      <c r="R1104" s="215" t="s">
        <v>1307</v>
      </c>
      <c r="AA1104" s="221" t="s">
        <v>788</v>
      </c>
      <c r="AB1104" s="18">
        <v>22.4</v>
      </c>
      <c r="AC1104" s="222">
        <v>19.56</v>
      </c>
      <c r="AD1104" s="223"/>
      <c r="AE1104" s="222">
        <v>19.56</v>
      </c>
      <c r="AF1104" s="222">
        <v>0.11</v>
      </c>
      <c r="AG1104" s="222">
        <v>19.56</v>
      </c>
      <c r="AH1104" s="146">
        <f t="shared" si="24"/>
        <v>19.76</v>
      </c>
      <c r="AI1104" s="222">
        <v>23.2</v>
      </c>
      <c r="AJ1104" s="223"/>
      <c r="AM1104" s="119" t="s">
        <v>789</v>
      </c>
      <c r="AN1104" s="119" t="s">
        <v>231</v>
      </c>
      <c r="AO1104" s="119">
        <v>284</v>
      </c>
      <c r="AQ1104" s="119">
        <v>599</v>
      </c>
      <c r="AR1104" s="119">
        <v>609</v>
      </c>
      <c r="AS1104" s="119">
        <v>2009</v>
      </c>
      <c r="AW1104" s="119" t="s">
        <v>790</v>
      </c>
      <c r="BK1104" s="112"/>
      <c r="BL1104" s="113"/>
      <c r="BM1104" s="113"/>
      <c r="BN1104" s="113"/>
      <c r="BO1104" s="113"/>
      <c r="BP1104" s="101"/>
      <c r="BQ1104" s="101"/>
    </row>
    <row r="1105" spans="1:69" s="119" customFormat="1" ht="12" customHeight="1">
      <c r="A1105" s="215" t="s">
        <v>1344</v>
      </c>
      <c r="B1105" s="216">
        <v>393.46</v>
      </c>
      <c r="D1105" s="218">
        <v>398.42</v>
      </c>
      <c r="E1105" s="219" t="s">
        <v>786</v>
      </c>
      <c r="F1105" s="67">
        <f>IF(D1105&lt;=374.5,(D1105-'[2]Stages'!$C$73)*'[2]Stages'!$H$74+'[2]Stages'!$E$73,IF(D1105&lt;=385.3,(D1105-'[2]Stages'!$C$74)*'[2]Stages'!$H$75+'[2]Stages'!$E$74,IF(D1105&lt;=391.8,(D1105-'[2]Stages'!$C$75)*'[2]Stages'!$H$76+'[2]Stages'!$E$75,IF(D1105&lt;=397.5,(D1105-'[2]Stages'!$C$76)*'[2]Stages'!$H$77+'[2]Stages'!$E$76,IF(D1105&lt;=407,(D1105-'[2]Stages'!$C$77)*'[2]Stages'!$H$78+'[2]Stages'!$E$77,IF(D1105&lt;=411.2,(D1105-'[2]Stages'!$C$78)*'[2]Stages'!$H$79+'[2]Stages'!$E$78,IF(D1105&lt;=416,(D1105-'[2]Stages'!$C$79)*'[2]Stages'!$H$80+'[2]Stages'!$E$79)))))))</f>
        <v>394.63677894736844</v>
      </c>
      <c r="G1105" s="119" t="s">
        <v>19</v>
      </c>
      <c r="H1105" s="215" t="s">
        <v>1310</v>
      </c>
      <c r="I1105" s="220" t="s">
        <v>1325</v>
      </c>
      <c r="M1105" s="216"/>
      <c r="Q1105" s="215" t="s">
        <v>1287</v>
      </c>
      <c r="R1105" s="215" t="s">
        <v>1301</v>
      </c>
      <c r="AA1105" s="221" t="s">
        <v>788</v>
      </c>
      <c r="AB1105" s="18">
        <v>22.4</v>
      </c>
      <c r="AC1105" s="222">
        <v>19.99</v>
      </c>
      <c r="AD1105" s="223"/>
      <c r="AE1105" s="222">
        <v>19.99</v>
      </c>
      <c r="AF1105" s="222">
        <v>0.26</v>
      </c>
      <c r="AG1105" s="222">
        <v>19.99</v>
      </c>
      <c r="AH1105" s="146">
        <f t="shared" si="24"/>
        <v>20.19</v>
      </c>
      <c r="AI1105" s="222">
        <v>21.3</v>
      </c>
      <c r="AJ1105" s="223"/>
      <c r="AM1105" s="119" t="s">
        <v>789</v>
      </c>
      <c r="AN1105" s="119" t="s">
        <v>231</v>
      </c>
      <c r="AO1105" s="119">
        <v>284</v>
      </c>
      <c r="AQ1105" s="119">
        <v>599</v>
      </c>
      <c r="AR1105" s="119">
        <v>609</v>
      </c>
      <c r="AS1105" s="119">
        <v>2009</v>
      </c>
      <c r="AW1105" s="119" t="s">
        <v>790</v>
      </c>
      <c r="BK1105" s="112"/>
      <c r="BL1105" s="113"/>
      <c r="BM1105" s="113"/>
      <c r="BN1105" s="113"/>
      <c r="BO1105" s="113"/>
      <c r="BP1105" s="101"/>
      <c r="BQ1105" s="101"/>
    </row>
    <row r="1106" spans="1:69" s="119" customFormat="1" ht="12" customHeight="1">
      <c r="A1106" s="215" t="s">
        <v>1345</v>
      </c>
      <c r="B1106" s="216">
        <v>393.58</v>
      </c>
      <c r="D1106" s="218">
        <v>398.5</v>
      </c>
      <c r="E1106" s="219" t="s">
        <v>786</v>
      </c>
      <c r="F1106" s="67">
        <f>IF(D1106&lt;=374.5,(D1106-'[2]Stages'!$C$73)*'[2]Stages'!$H$74+'[2]Stages'!$E$73,IF(D1106&lt;=385.3,(D1106-'[2]Stages'!$C$74)*'[2]Stages'!$H$75+'[2]Stages'!$E$74,IF(D1106&lt;=391.8,(D1106-'[2]Stages'!$C$75)*'[2]Stages'!$H$76+'[2]Stages'!$E$75,IF(D1106&lt;=397.5,(D1106-'[2]Stages'!$C$76)*'[2]Stages'!$H$77+'[2]Stages'!$E$76,IF(D1106&lt;=407,(D1106-'[2]Stages'!$C$77)*'[2]Stages'!$H$78+'[2]Stages'!$E$77,IF(D1106&lt;=411.2,(D1106-'[2]Stages'!$C$78)*'[2]Stages'!$H$79+'[2]Stages'!$E$78,IF(D1106&lt;=416,(D1106-'[2]Stages'!$C$79)*'[2]Stages'!$H$80+'[2]Stages'!$E$79)))))))</f>
        <v>394.7573684210526</v>
      </c>
      <c r="G1106" s="119" t="s">
        <v>19</v>
      </c>
      <c r="H1106" s="215" t="s">
        <v>1310</v>
      </c>
      <c r="I1106" s="220" t="s">
        <v>1325</v>
      </c>
      <c r="M1106" s="216"/>
      <c r="Q1106" s="215" t="s">
        <v>1287</v>
      </c>
      <c r="R1106" s="215" t="s">
        <v>1305</v>
      </c>
      <c r="AA1106" s="221" t="s">
        <v>788</v>
      </c>
      <c r="AB1106" s="18">
        <v>22.4</v>
      </c>
      <c r="AC1106" s="222">
        <v>20.47</v>
      </c>
      <c r="AD1106" s="223"/>
      <c r="AE1106" s="222">
        <v>20.47</v>
      </c>
      <c r="AF1106" s="222">
        <v>0.2</v>
      </c>
      <c r="AG1106" s="222">
        <v>20.47</v>
      </c>
      <c r="AH1106" s="146">
        <f t="shared" si="24"/>
        <v>20.67</v>
      </c>
      <c r="AI1106" s="222">
        <v>19.3</v>
      </c>
      <c r="AJ1106" s="223"/>
      <c r="AM1106" s="119" t="s">
        <v>789</v>
      </c>
      <c r="AN1106" s="119" t="s">
        <v>231</v>
      </c>
      <c r="AO1106" s="119">
        <v>284</v>
      </c>
      <c r="AQ1106" s="119">
        <v>599</v>
      </c>
      <c r="AR1106" s="119">
        <v>609</v>
      </c>
      <c r="AS1106" s="119">
        <v>2009</v>
      </c>
      <c r="AW1106" s="119" t="s">
        <v>790</v>
      </c>
      <c r="BK1106" s="112"/>
      <c r="BL1106" s="113"/>
      <c r="BM1106" s="113"/>
      <c r="BN1106" s="113"/>
      <c r="BO1106" s="113"/>
      <c r="BP1106" s="101"/>
      <c r="BQ1106" s="101"/>
    </row>
    <row r="1107" spans="1:69" s="119" customFormat="1" ht="12" customHeight="1">
      <c r="A1107" s="215" t="s">
        <v>1346</v>
      </c>
      <c r="B1107" s="216">
        <v>393.67</v>
      </c>
      <c r="D1107" s="218">
        <v>398.56</v>
      </c>
      <c r="E1107" s="219" t="s">
        <v>786</v>
      </c>
      <c r="F1107" s="67">
        <f>IF(D1107&lt;=374.5,(D1107-'[2]Stages'!$C$73)*'[2]Stages'!$H$74+'[2]Stages'!$E$73,IF(D1107&lt;=385.3,(D1107-'[2]Stages'!$C$74)*'[2]Stages'!$H$75+'[2]Stages'!$E$74,IF(D1107&lt;=391.8,(D1107-'[2]Stages'!$C$75)*'[2]Stages'!$H$76+'[2]Stages'!$E$75,IF(D1107&lt;=397.5,(D1107-'[2]Stages'!$C$76)*'[2]Stages'!$H$77+'[2]Stages'!$E$76,IF(D1107&lt;=407,(D1107-'[2]Stages'!$C$77)*'[2]Stages'!$H$78+'[2]Stages'!$E$77,IF(D1107&lt;=411.2,(D1107-'[2]Stages'!$C$78)*'[2]Stages'!$H$79+'[2]Stages'!$E$78,IF(D1107&lt;=416,(D1107-'[2]Stages'!$C$79)*'[2]Stages'!$H$80+'[2]Stages'!$E$79)))))))</f>
        <v>394.8478105263158</v>
      </c>
      <c r="G1107" s="119" t="s">
        <v>19</v>
      </c>
      <c r="H1107" s="215" t="s">
        <v>1310</v>
      </c>
      <c r="I1107" s="220" t="s">
        <v>1325</v>
      </c>
      <c r="M1107" s="216"/>
      <c r="Q1107" s="215" t="s">
        <v>1287</v>
      </c>
      <c r="R1107" s="215" t="s">
        <v>1301</v>
      </c>
      <c r="AA1107" s="221" t="s">
        <v>788</v>
      </c>
      <c r="AB1107" s="18">
        <v>22.4</v>
      </c>
      <c r="AC1107" s="222">
        <v>19.62</v>
      </c>
      <c r="AD1107" s="223"/>
      <c r="AE1107" s="222">
        <v>19.62</v>
      </c>
      <c r="AF1107" s="222">
        <v>0.21</v>
      </c>
      <c r="AG1107" s="222">
        <v>19.62</v>
      </c>
      <c r="AH1107" s="146">
        <f t="shared" si="24"/>
        <v>19.820000000000004</v>
      </c>
      <c r="AI1107" s="222">
        <v>23</v>
      </c>
      <c r="AJ1107" s="223"/>
      <c r="AM1107" s="119" t="s">
        <v>789</v>
      </c>
      <c r="AN1107" s="119" t="s">
        <v>231</v>
      </c>
      <c r="AO1107" s="119">
        <v>284</v>
      </c>
      <c r="AQ1107" s="119">
        <v>599</v>
      </c>
      <c r="AR1107" s="119">
        <v>609</v>
      </c>
      <c r="AS1107" s="119">
        <v>2009</v>
      </c>
      <c r="AW1107" s="119" t="s">
        <v>790</v>
      </c>
      <c r="BK1107" s="112"/>
      <c r="BL1107" s="113"/>
      <c r="BM1107" s="113"/>
      <c r="BN1107" s="113"/>
      <c r="BO1107" s="113"/>
      <c r="BP1107" s="101"/>
      <c r="BQ1107" s="101"/>
    </row>
    <row r="1108" spans="1:69" s="119" customFormat="1" ht="12" customHeight="1">
      <c r="A1108" s="215" t="s">
        <v>1347</v>
      </c>
      <c r="B1108" s="216">
        <v>393.96</v>
      </c>
      <c r="D1108" s="218">
        <v>398.74</v>
      </c>
      <c r="E1108" s="219" t="s">
        <v>786</v>
      </c>
      <c r="F1108" s="67">
        <f>IF(D1108&lt;=374.5,(D1108-'[2]Stages'!$C$73)*'[2]Stages'!$H$74+'[2]Stages'!$E$73,IF(D1108&lt;=385.3,(D1108-'[2]Stages'!$C$74)*'[2]Stages'!$H$75+'[2]Stages'!$E$74,IF(D1108&lt;=391.8,(D1108-'[2]Stages'!$C$75)*'[2]Stages'!$H$76+'[2]Stages'!$E$75,IF(D1108&lt;=397.5,(D1108-'[2]Stages'!$C$76)*'[2]Stages'!$H$77+'[2]Stages'!$E$76,IF(D1108&lt;=407,(D1108-'[2]Stages'!$C$77)*'[2]Stages'!$H$78+'[2]Stages'!$E$77,IF(D1108&lt;=411.2,(D1108-'[2]Stages'!$C$78)*'[2]Stages'!$H$79+'[2]Stages'!$E$78,IF(D1108&lt;=416,(D1108-'[2]Stages'!$C$79)*'[2]Stages'!$H$80+'[2]Stages'!$E$79)))))))</f>
        <v>395.11913684210526</v>
      </c>
      <c r="G1108" s="119" t="s">
        <v>19</v>
      </c>
      <c r="H1108" s="215" t="s">
        <v>1310</v>
      </c>
      <c r="I1108" s="220" t="s">
        <v>1337</v>
      </c>
      <c r="M1108" s="216"/>
      <c r="Q1108" s="215" t="s">
        <v>1287</v>
      </c>
      <c r="R1108" s="215" t="s">
        <v>1305</v>
      </c>
      <c r="AA1108" s="221" t="s">
        <v>788</v>
      </c>
      <c r="AB1108" s="18">
        <v>22.4</v>
      </c>
      <c r="AC1108" s="222">
        <v>19.47</v>
      </c>
      <c r="AD1108" s="223"/>
      <c r="AE1108" s="222">
        <v>19.47</v>
      </c>
      <c r="AF1108" s="222">
        <v>0.41</v>
      </c>
      <c r="AG1108" s="222">
        <v>19.47</v>
      </c>
      <c r="AH1108" s="146">
        <f t="shared" si="24"/>
        <v>19.67</v>
      </c>
      <c r="AI1108" s="222">
        <v>23.6</v>
      </c>
      <c r="AJ1108" s="223"/>
      <c r="AM1108" s="119" t="s">
        <v>789</v>
      </c>
      <c r="AN1108" s="119" t="s">
        <v>231</v>
      </c>
      <c r="AO1108" s="119">
        <v>284</v>
      </c>
      <c r="AQ1108" s="119">
        <v>599</v>
      </c>
      <c r="AR1108" s="119">
        <v>609</v>
      </c>
      <c r="AS1108" s="119">
        <v>2009</v>
      </c>
      <c r="AW1108" s="119" t="s">
        <v>790</v>
      </c>
      <c r="BE1108" s="177"/>
      <c r="BF1108" s="177"/>
      <c r="BG1108" s="177"/>
      <c r="BK1108" s="112"/>
      <c r="BL1108" s="113"/>
      <c r="BM1108" s="113"/>
      <c r="BN1108" s="113"/>
      <c r="BO1108" s="113"/>
      <c r="BP1108" s="101"/>
      <c r="BQ1108" s="101"/>
    </row>
    <row r="1109" spans="1:73" s="119" customFormat="1" ht="12" customHeight="1">
      <c r="A1109" s="177"/>
      <c r="B1109" s="177"/>
      <c r="C1109" s="177"/>
      <c r="D1109" s="187">
        <f>(7.7-M1109)/(7.6--2)*(400.8-396.05)+396.05</f>
        <v>398.7713541666667</v>
      </c>
      <c r="E1109" s="184" t="s">
        <v>276</v>
      </c>
      <c r="F1109" s="67">
        <f>IF(D1109&lt;=374.5,(D1109-'[2]Stages'!$C$73)*'[2]Stages'!$H$74+'[2]Stages'!$E$73,IF(D1109&lt;=385.3,(D1109-'[2]Stages'!$C$74)*'[2]Stages'!$H$75+'[2]Stages'!$E$74,IF(D1109&lt;=391.8,(D1109-'[2]Stages'!$C$75)*'[2]Stages'!$H$76+'[2]Stages'!$E$75,IF(D1109&lt;=397.5,(D1109-'[2]Stages'!$C$76)*'[2]Stages'!$H$77+'[2]Stages'!$E$76,IF(D1109&lt;=407,(D1109-'[2]Stages'!$C$77)*'[2]Stages'!$H$78+'[2]Stages'!$E$77,IF(D1109&lt;=411.2,(D1109-'[2]Stages'!$C$78)*'[2]Stages'!$H$79+'[2]Stages'!$E$78,IF(D1109&lt;=416,(D1109-'[2]Stages'!$C$79)*'[2]Stages'!$H$80+'[2]Stages'!$E$79)))))))</f>
        <v>395.16639912280704</v>
      </c>
      <c r="G1109" s="177" t="s">
        <v>19</v>
      </c>
      <c r="H1109" s="177" t="s">
        <v>1310</v>
      </c>
      <c r="I1109" s="233" t="s">
        <v>1337</v>
      </c>
      <c r="J1109" s="233"/>
      <c r="K1109" s="177" t="s">
        <v>1272</v>
      </c>
      <c r="L1109" s="177"/>
      <c r="M1109" s="177">
        <v>2.2</v>
      </c>
      <c r="N1109" s="234"/>
      <c r="O1109" s="234"/>
      <c r="P1109" s="234"/>
      <c r="Q1109" s="177" t="s">
        <v>701</v>
      </c>
      <c r="R1109" s="177" t="s">
        <v>1273</v>
      </c>
      <c r="S1109" s="177"/>
      <c r="T1109" s="177"/>
      <c r="U1109" s="177" t="s">
        <v>1274</v>
      </c>
      <c r="V1109" s="177"/>
      <c r="W1109" s="177" t="s">
        <v>1293</v>
      </c>
      <c r="X1109" s="177"/>
      <c r="Y1109" s="177"/>
      <c r="Z1109" s="177"/>
      <c r="AA1109" s="177"/>
      <c r="AB1109" s="18">
        <v>22.6</v>
      </c>
      <c r="AC1109" s="185">
        <v>18.59</v>
      </c>
      <c r="AD1109" s="185">
        <v>18.59</v>
      </c>
      <c r="AE1109" s="185">
        <v>18.59</v>
      </c>
      <c r="AF1109" s="185"/>
      <c r="AG1109" s="185">
        <v>18.59</v>
      </c>
      <c r="AH1109" s="146">
        <f t="shared" si="24"/>
        <v>18.59</v>
      </c>
      <c r="AI1109" s="185"/>
      <c r="AJ1109" s="185"/>
      <c r="AK1109" s="185"/>
      <c r="AL1109" s="185"/>
      <c r="AM1109" s="186" t="s">
        <v>1275</v>
      </c>
      <c r="AN1109" s="177" t="s">
        <v>243</v>
      </c>
      <c r="AO1109" s="177">
        <v>276</v>
      </c>
      <c r="AP1109" s="177"/>
      <c r="AQ1109" s="177">
        <v>170</v>
      </c>
      <c r="AR1109" s="177">
        <v>181</v>
      </c>
      <c r="AS1109" s="177">
        <v>2009</v>
      </c>
      <c r="AT1109" s="177"/>
      <c r="AU1109" s="177"/>
      <c r="AV1109" s="177"/>
      <c r="AW1109" s="177" t="s">
        <v>1276</v>
      </c>
      <c r="AX1109" s="177"/>
      <c r="AY1109" s="177"/>
      <c r="AZ1109" s="177"/>
      <c r="BA1109" s="177"/>
      <c r="BB1109" s="177"/>
      <c r="BC1109" s="177"/>
      <c r="BD1109" s="177"/>
      <c r="BE1109" s="177"/>
      <c r="BF1109" s="177"/>
      <c r="BG1109" s="177"/>
      <c r="BH1109" s="177"/>
      <c r="BI1109" s="177"/>
      <c r="BJ1109" s="177"/>
      <c r="BK1109" s="177"/>
      <c r="BL1109" s="177"/>
      <c r="BM1109" s="177"/>
      <c r="BQ1109" s="112"/>
      <c r="BR1109" s="113"/>
      <c r="BS1109" s="113"/>
      <c r="BT1109" s="113"/>
      <c r="BU1109" s="112"/>
    </row>
    <row r="1110" spans="1:69" s="119" customFormat="1" ht="12" customHeight="1">
      <c r="A1110" s="215" t="s">
        <v>1348</v>
      </c>
      <c r="B1110" s="216">
        <v>394.16</v>
      </c>
      <c r="D1110" s="218">
        <v>398.87</v>
      </c>
      <c r="E1110" s="219" t="s">
        <v>786</v>
      </c>
      <c r="F1110" s="67">
        <f>IF(D1110&lt;=374.5,(D1110-'[2]Stages'!$C$73)*'[2]Stages'!$H$74+'[2]Stages'!$E$73,IF(D1110&lt;=385.3,(D1110-'[2]Stages'!$C$74)*'[2]Stages'!$H$75+'[2]Stages'!$E$74,IF(D1110&lt;=391.8,(D1110-'[2]Stages'!$C$75)*'[2]Stages'!$H$76+'[2]Stages'!$E$75,IF(D1110&lt;=397.5,(D1110-'[2]Stages'!$C$76)*'[2]Stages'!$H$77+'[2]Stages'!$E$76,IF(D1110&lt;=407,(D1110-'[2]Stages'!$C$77)*'[2]Stages'!$H$78+'[2]Stages'!$E$77,IF(D1110&lt;=411.2,(D1110-'[2]Stages'!$C$78)*'[2]Stages'!$H$79+'[2]Stages'!$E$78,IF(D1110&lt;=416,(D1110-'[2]Stages'!$C$79)*'[2]Stages'!$H$80+'[2]Stages'!$E$79)))))))</f>
        <v>395.3150947368421</v>
      </c>
      <c r="G1110" s="119" t="s">
        <v>19</v>
      </c>
      <c r="H1110" s="215" t="s">
        <v>1310</v>
      </c>
      <c r="I1110" s="220" t="s">
        <v>1337</v>
      </c>
      <c r="M1110" s="216"/>
      <c r="Q1110" s="215" t="s">
        <v>1287</v>
      </c>
      <c r="R1110" s="215" t="s">
        <v>1301</v>
      </c>
      <c r="AA1110" s="221" t="s">
        <v>788</v>
      </c>
      <c r="AB1110" s="18">
        <v>22.4</v>
      </c>
      <c r="AC1110" s="222">
        <v>19.93</v>
      </c>
      <c r="AD1110" s="223"/>
      <c r="AE1110" s="222">
        <v>19.93</v>
      </c>
      <c r="AF1110" s="222">
        <v>0.24</v>
      </c>
      <c r="AG1110" s="222">
        <v>19.93</v>
      </c>
      <c r="AH1110" s="146">
        <f t="shared" si="24"/>
        <v>20.130000000000003</v>
      </c>
      <c r="AI1110" s="222">
        <v>21.6</v>
      </c>
      <c r="AJ1110" s="223"/>
      <c r="AM1110" s="119" t="s">
        <v>789</v>
      </c>
      <c r="AN1110" s="119" t="s">
        <v>231</v>
      </c>
      <c r="AO1110" s="119">
        <v>284</v>
      </c>
      <c r="AQ1110" s="119">
        <v>599</v>
      </c>
      <c r="AR1110" s="119">
        <v>609</v>
      </c>
      <c r="AS1110" s="119">
        <v>2009</v>
      </c>
      <c r="AW1110" s="119" t="s">
        <v>790</v>
      </c>
      <c r="BK1110" s="112"/>
      <c r="BL1110" s="113"/>
      <c r="BM1110" s="113"/>
      <c r="BN1110" s="113"/>
      <c r="BO1110" s="113"/>
      <c r="BP1110" s="101"/>
      <c r="BQ1110" s="101"/>
    </row>
    <row r="1111" spans="1:69" s="119" customFormat="1" ht="12" customHeight="1">
      <c r="A1111" s="215" t="s">
        <v>1349</v>
      </c>
      <c r="B1111" s="216">
        <v>394.43</v>
      </c>
      <c r="D1111" s="218">
        <v>399.04</v>
      </c>
      <c r="E1111" s="219" t="s">
        <v>786</v>
      </c>
      <c r="F1111" s="67">
        <f>IF(D1111&lt;=374.5,(D1111-'[2]Stages'!$C$73)*'[2]Stages'!$H$74+'[2]Stages'!$E$73,IF(D1111&lt;=385.3,(D1111-'[2]Stages'!$C$74)*'[2]Stages'!$H$75+'[2]Stages'!$E$74,IF(D1111&lt;=391.8,(D1111-'[2]Stages'!$C$75)*'[2]Stages'!$H$76+'[2]Stages'!$E$75,IF(D1111&lt;=397.5,(D1111-'[2]Stages'!$C$76)*'[2]Stages'!$H$77+'[2]Stages'!$E$76,IF(D1111&lt;=407,(D1111-'[2]Stages'!$C$77)*'[2]Stages'!$H$78+'[2]Stages'!$E$77,IF(D1111&lt;=411.2,(D1111-'[2]Stages'!$C$78)*'[2]Stages'!$H$79+'[2]Stages'!$E$78,IF(D1111&lt;=416,(D1111-'[2]Stages'!$C$79)*'[2]Stages'!$H$80+'[2]Stages'!$E$79)))))))</f>
        <v>395.5713473684211</v>
      </c>
      <c r="G1111" s="119" t="s">
        <v>19</v>
      </c>
      <c r="H1111" s="215" t="s">
        <v>1310</v>
      </c>
      <c r="I1111" s="220" t="s">
        <v>1337</v>
      </c>
      <c r="M1111" s="216"/>
      <c r="Q1111" s="215" t="s">
        <v>207</v>
      </c>
      <c r="R1111" s="215" t="s">
        <v>1154</v>
      </c>
      <c r="AA1111" s="221" t="s">
        <v>788</v>
      </c>
      <c r="AB1111" s="18">
        <v>22.4</v>
      </c>
      <c r="AC1111" s="222">
        <v>20.2</v>
      </c>
      <c r="AD1111" s="223"/>
      <c r="AE1111" s="222">
        <v>20.2</v>
      </c>
      <c r="AF1111" s="222">
        <v>0.31</v>
      </c>
      <c r="AG1111" s="222">
        <v>20.2</v>
      </c>
      <c r="AH1111" s="146">
        <f aca="true" t="shared" si="25" ref="AH1111:AH1174">AG1111+(22.6-AB1111)</f>
        <v>20.400000000000002</v>
      </c>
      <c r="AI1111" s="222">
        <v>20.5</v>
      </c>
      <c r="AJ1111" s="223"/>
      <c r="AM1111" s="119" t="s">
        <v>789</v>
      </c>
      <c r="AN1111" s="119" t="s">
        <v>231</v>
      </c>
      <c r="AO1111" s="119">
        <v>284</v>
      </c>
      <c r="AQ1111" s="119">
        <v>599</v>
      </c>
      <c r="AR1111" s="119">
        <v>609</v>
      </c>
      <c r="AS1111" s="119">
        <v>2009</v>
      </c>
      <c r="AW1111" s="119" t="s">
        <v>790</v>
      </c>
      <c r="BK1111" s="112"/>
      <c r="BL1111" s="113"/>
      <c r="BM1111" s="113"/>
      <c r="BN1111" s="113"/>
      <c r="BO1111" s="113"/>
      <c r="BP1111" s="101"/>
      <c r="BQ1111" s="101"/>
    </row>
    <row r="1112" spans="1:69" s="119" customFormat="1" ht="12" customHeight="1">
      <c r="A1112" s="215" t="s">
        <v>1350</v>
      </c>
      <c r="B1112" s="216">
        <v>394.52</v>
      </c>
      <c r="D1112" s="218">
        <v>399.1</v>
      </c>
      <c r="E1112" s="219" t="s">
        <v>786</v>
      </c>
      <c r="F1112" s="67">
        <f>IF(D1112&lt;=374.5,(D1112-'[2]Stages'!$C$73)*'[2]Stages'!$H$74+'[2]Stages'!$E$73,IF(D1112&lt;=385.3,(D1112-'[2]Stages'!$C$74)*'[2]Stages'!$H$75+'[2]Stages'!$E$74,IF(D1112&lt;=391.8,(D1112-'[2]Stages'!$C$75)*'[2]Stages'!$H$76+'[2]Stages'!$E$75,IF(D1112&lt;=397.5,(D1112-'[2]Stages'!$C$76)*'[2]Stages'!$H$77+'[2]Stages'!$E$76,IF(D1112&lt;=407,(D1112-'[2]Stages'!$C$77)*'[2]Stages'!$H$78+'[2]Stages'!$E$77,IF(D1112&lt;=411.2,(D1112-'[2]Stages'!$C$78)*'[2]Stages'!$H$79+'[2]Stages'!$E$78,IF(D1112&lt;=416,(D1112-'[2]Stages'!$C$79)*'[2]Stages'!$H$80+'[2]Stages'!$E$79)))))))</f>
        <v>395.6617894736842</v>
      </c>
      <c r="G1112" s="119" t="s">
        <v>19</v>
      </c>
      <c r="H1112" s="215" t="s">
        <v>1310</v>
      </c>
      <c r="I1112" s="220" t="s">
        <v>1337</v>
      </c>
      <c r="M1112" s="216"/>
      <c r="Q1112" s="215" t="s">
        <v>1287</v>
      </c>
      <c r="R1112" s="215" t="s">
        <v>1301</v>
      </c>
      <c r="AA1112" s="221" t="s">
        <v>788</v>
      </c>
      <c r="AB1112" s="18">
        <v>22.4</v>
      </c>
      <c r="AC1112" s="222">
        <v>20.01</v>
      </c>
      <c r="AD1112" s="223"/>
      <c r="AE1112" s="222">
        <v>20.01</v>
      </c>
      <c r="AF1112" s="222">
        <v>0.22</v>
      </c>
      <c r="AG1112" s="222">
        <v>20.01</v>
      </c>
      <c r="AH1112" s="146">
        <f t="shared" si="25"/>
        <v>20.210000000000004</v>
      </c>
      <c r="AI1112" s="222">
        <v>21.3</v>
      </c>
      <c r="AJ1112" s="223"/>
      <c r="AM1112" s="119" t="s">
        <v>789</v>
      </c>
      <c r="AN1112" s="119" t="s">
        <v>231</v>
      </c>
      <c r="AO1112" s="119">
        <v>284</v>
      </c>
      <c r="AQ1112" s="119">
        <v>599</v>
      </c>
      <c r="AR1112" s="119">
        <v>609</v>
      </c>
      <c r="AS1112" s="119">
        <v>2009</v>
      </c>
      <c r="AW1112" s="119" t="s">
        <v>790</v>
      </c>
      <c r="BK1112" s="112"/>
      <c r="BL1112" s="113"/>
      <c r="BM1112" s="113"/>
      <c r="BN1112" s="113"/>
      <c r="BO1112" s="113"/>
      <c r="BP1112" s="101"/>
      <c r="BQ1112" s="101"/>
    </row>
    <row r="1113" spans="1:69" s="119" customFormat="1" ht="12" customHeight="1">
      <c r="A1113" s="215" t="s">
        <v>1351</v>
      </c>
      <c r="B1113" s="216">
        <v>394.82</v>
      </c>
      <c r="D1113" s="218">
        <v>399.29</v>
      </c>
      <c r="E1113" s="219" t="s">
        <v>786</v>
      </c>
      <c r="F1113" s="67">
        <f>IF(D1113&lt;=374.5,(D1113-'[2]Stages'!$C$73)*'[2]Stages'!$H$74+'[2]Stages'!$E$73,IF(D1113&lt;=385.3,(D1113-'[2]Stages'!$C$74)*'[2]Stages'!$H$75+'[2]Stages'!$E$74,IF(D1113&lt;=391.8,(D1113-'[2]Stages'!$C$75)*'[2]Stages'!$H$76+'[2]Stages'!$E$75,IF(D1113&lt;=397.5,(D1113-'[2]Stages'!$C$76)*'[2]Stages'!$H$77+'[2]Stages'!$E$76,IF(D1113&lt;=407,(D1113-'[2]Stages'!$C$77)*'[2]Stages'!$H$78+'[2]Stages'!$E$77,IF(D1113&lt;=411.2,(D1113-'[2]Stages'!$C$78)*'[2]Stages'!$H$79+'[2]Stages'!$E$78,IF(D1113&lt;=416,(D1113-'[2]Stages'!$C$79)*'[2]Stages'!$H$80+'[2]Stages'!$E$79)))))))</f>
        <v>395.94818947368424</v>
      </c>
      <c r="G1113" s="119" t="s">
        <v>19</v>
      </c>
      <c r="H1113" s="215" t="s">
        <v>1310</v>
      </c>
      <c r="I1113" s="220" t="s">
        <v>1337</v>
      </c>
      <c r="M1113" s="216"/>
      <c r="Q1113" s="215" t="s">
        <v>1287</v>
      </c>
      <c r="R1113" s="215" t="s">
        <v>1301</v>
      </c>
      <c r="AA1113" s="221" t="s">
        <v>788</v>
      </c>
      <c r="AB1113" s="18">
        <v>22.4</v>
      </c>
      <c r="AC1113" s="222">
        <v>20.37</v>
      </c>
      <c r="AD1113" s="223"/>
      <c r="AE1113" s="222">
        <v>20.37</v>
      </c>
      <c r="AF1113" s="222">
        <v>0.11</v>
      </c>
      <c r="AG1113" s="222">
        <v>20.37</v>
      </c>
      <c r="AH1113" s="146">
        <f t="shared" si="25"/>
        <v>20.570000000000004</v>
      </c>
      <c r="AI1113" s="222">
        <v>19.7</v>
      </c>
      <c r="AJ1113" s="223"/>
      <c r="AM1113" s="119" t="s">
        <v>789</v>
      </c>
      <c r="AN1113" s="119" t="s">
        <v>231</v>
      </c>
      <c r="AO1113" s="119">
        <v>284</v>
      </c>
      <c r="AQ1113" s="119">
        <v>599</v>
      </c>
      <c r="AR1113" s="119">
        <v>609</v>
      </c>
      <c r="AS1113" s="119">
        <v>2009</v>
      </c>
      <c r="AW1113" s="119" t="s">
        <v>790</v>
      </c>
      <c r="BK1113" s="112"/>
      <c r="BL1113" s="113"/>
      <c r="BM1113" s="113"/>
      <c r="BN1113" s="113"/>
      <c r="BO1113" s="113"/>
      <c r="BP1113" s="101"/>
      <c r="BQ1113" s="101"/>
    </row>
    <row r="1114" spans="1:69" s="119" customFormat="1" ht="12" customHeight="1">
      <c r="A1114" s="215" t="s">
        <v>1352</v>
      </c>
      <c r="B1114" s="216">
        <v>394.86</v>
      </c>
      <c r="D1114" s="218">
        <v>399.31</v>
      </c>
      <c r="E1114" s="219" t="s">
        <v>786</v>
      </c>
      <c r="F1114" s="67">
        <f>IF(D1114&lt;=374.5,(D1114-'[2]Stages'!$C$73)*'[2]Stages'!$H$74+'[2]Stages'!$E$73,IF(D1114&lt;=385.3,(D1114-'[2]Stages'!$C$74)*'[2]Stages'!$H$75+'[2]Stages'!$E$74,IF(D1114&lt;=391.8,(D1114-'[2]Stages'!$C$75)*'[2]Stages'!$H$76+'[2]Stages'!$E$75,IF(D1114&lt;=397.5,(D1114-'[2]Stages'!$C$76)*'[2]Stages'!$H$77+'[2]Stages'!$E$76,IF(D1114&lt;=407,(D1114-'[2]Stages'!$C$77)*'[2]Stages'!$H$78+'[2]Stages'!$E$77,IF(D1114&lt;=411.2,(D1114-'[2]Stages'!$C$78)*'[2]Stages'!$H$79+'[2]Stages'!$E$78,IF(D1114&lt;=416,(D1114-'[2]Stages'!$C$79)*'[2]Stages'!$H$80+'[2]Stages'!$E$79)))))))</f>
        <v>395.97833684210525</v>
      </c>
      <c r="G1114" s="119" t="s">
        <v>19</v>
      </c>
      <c r="H1114" s="215" t="s">
        <v>1310</v>
      </c>
      <c r="I1114" s="220" t="s">
        <v>1337</v>
      </c>
      <c r="M1114" s="216"/>
      <c r="Q1114" s="215" t="s">
        <v>1317</v>
      </c>
      <c r="R1114" s="215" t="s">
        <v>1318</v>
      </c>
      <c r="AA1114" s="221" t="s">
        <v>788</v>
      </c>
      <c r="AB1114" s="18">
        <v>22.4</v>
      </c>
      <c r="AC1114" s="222">
        <v>18.82</v>
      </c>
      <c r="AD1114" s="223"/>
      <c r="AE1114" s="222">
        <v>18.82</v>
      </c>
      <c r="AF1114" s="222">
        <v>0.33</v>
      </c>
      <c r="AG1114" s="222">
        <v>18.82</v>
      </c>
      <c r="AH1114" s="146">
        <f t="shared" si="25"/>
        <v>19.020000000000003</v>
      </c>
      <c r="AI1114" s="222">
        <v>26.5</v>
      </c>
      <c r="AJ1114" s="223"/>
      <c r="AM1114" s="119" t="s">
        <v>789</v>
      </c>
      <c r="AN1114" s="119" t="s">
        <v>231</v>
      </c>
      <c r="AO1114" s="119">
        <v>284</v>
      </c>
      <c r="AQ1114" s="119">
        <v>599</v>
      </c>
      <c r="AR1114" s="119">
        <v>609</v>
      </c>
      <c r="AS1114" s="119">
        <v>2009</v>
      </c>
      <c r="AW1114" s="119" t="s">
        <v>790</v>
      </c>
      <c r="BE1114" s="177"/>
      <c r="BF1114" s="177"/>
      <c r="BG1114" s="177"/>
      <c r="BK1114" s="112"/>
      <c r="BL1114" s="113"/>
      <c r="BM1114" s="113"/>
      <c r="BN1114" s="113"/>
      <c r="BO1114" s="113"/>
      <c r="BP1114" s="101"/>
      <c r="BQ1114" s="101"/>
    </row>
    <row r="1115" spans="1:73" s="119" customFormat="1" ht="12" customHeight="1">
      <c r="A1115" s="177"/>
      <c r="B1115" s="177"/>
      <c r="C1115" s="177"/>
      <c r="D1115" s="187">
        <f>(7.7-M1115)/(7.6--2)*(400.8-396.05)+396.05</f>
        <v>399.3651041666667</v>
      </c>
      <c r="E1115" s="184" t="s">
        <v>276</v>
      </c>
      <c r="F1115" s="67">
        <f>IF(D1115&lt;=374.5,(D1115-'[2]Stages'!$C$73)*'[2]Stages'!$H$74+'[2]Stages'!$E$73,IF(D1115&lt;=385.3,(D1115-'[2]Stages'!$C$74)*'[2]Stages'!$H$75+'[2]Stages'!$E$74,IF(D1115&lt;=391.8,(D1115-'[2]Stages'!$C$75)*'[2]Stages'!$H$76+'[2]Stages'!$E$75,IF(D1115&lt;=397.5,(D1115-'[2]Stages'!$C$76)*'[2]Stages'!$H$77+'[2]Stages'!$E$76,IF(D1115&lt;=407,(D1115-'[2]Stages'!$C$77)*'[2]Stages'!$H$78+'[2]Stages'!$E$77,IF(D1115&lt;=411.2,(D1115-'[2]Stages'!$C$78)*'[2]Stages'!$H$79+'[2]Stages'!$E$78,IF(D1115&lt;=416,(D1115-'[2]Stages'!$C$79)*'[2]Stages'!$H$80+'[2]Stages'!$E$79)))))))</f>
        <v>396.0613991228071</v>
      </c>
      <c r="G1115" s="177" t="s">
        <v>19</v>
      </c>
      <c r="H1115" s="177" t="s">
        <v>1310</v>
      </c>
      <c r="I1115" s="233" t="s">
        <v>1337</v>
      </c>
      <c r="J1115" s="233"/>
      <c r="K1115" s="177" t="s">
        <v>1272</v>
      </c>
      <c r="L1115" s="177"/>
      <c r="M1115" s="177">
        <v>1</v>
      </c>
      <c r="N1115" s="234"/>
      <c r="O1115" s="234"/>
      <c r="P1115" s="234"/>
      <c r="Q1115" s="177" t="s">
        <v>701</v>
      </c>
      <c r="R1115" s="177" t="s">
        <v>1273</v>
      </c>
      <c r="S1115" s="177"/>
      <c r="T1115" s="177"/>
      <c r="U1115" s="177" t="s">
        <v>1274</v>
      </c>
      <c r="V1115" s="177"/>
      <c r="W1115" s="177" t="s">
        <v>1293</v>
      </c>
      <c r="X1115" s="177"/>
      <c r="Y1115" s="177"/>
      <c r="Z1115" s="177"/>
      <c r="AA1115" s="177"/>
      <c r="AB1115" s="18">
        <v>22.6</v>
      </c>
      <c r="AC1115" s="185">
        <v>18.01</v>
      </c>
      <c r="AD1115" s="185">
        <v>18.01</v>
      </c>
      <c r="AE1115" s="185">
        <v>18.01</v>
      </c>
      <c r="AF1115" s="185"/>
      <c r="AG1115" s="185">
        <v>18.01</v>
      </c>
      <c r="AH1115" s="146">
        <f t="shared" si="25"/>
        <v>18.01</v>
      </c>
      <c r="AI1115" s="185"/>
      <c r="AJ1115" s="185"/>
      <c r="AK1115" s="185"/>
      <c r="AL1115" s="185"/>
      <c r="AM1115" s="186" t="s">
        <v>1275</v>
      </c>
      <c r="AN1115" s="177" t="s">
        <v>243</v>
      </c>
      <c r="AO1115" s="177">
        <v>276</v>
      </c>
      <c r="AP1115" s="177"/>
      <c r="AQ1115" s="177">
        <v>170</v>
      </c>
      <c r="AR1115" s="177">
        <v>181</v>
      </c>
      <c r="AS1115" s="177">
        <v>2009</v>
      </c>
      <c r="AT1115" s="177"/>
      <c r="AU1115" s="177"/>
      <c r="AV1115" s="177"/>
      <c r="AW1115" s="177" t="s">
        <v>1276</v>
      </c>
      <c r="AX1115" s="177"/>
      <c r="AY1115" s="177"/>
      <c r="AZ1115" s="177"/>
      <c r="BA1115" s="177"/>
      <c r="BB1115" s="177"/>
      <c r="BC1115" s="177"/>
      <c r="BD1115" s="177"/>
      <c r="BE1115" s="177"/>
      <c r="BF1115" s="177"/>
      <c r="BG1115" s="177"/>
      <c r="BH1115" s="177"/>
      <c r="BI1115" s="177"/>
      <c r="BJ1115" s="177"/>
      <c r="BK1115" s="177"/>
      <c r="BL1115" s="177"/>
      <c r="BM1115" s="177"/>
      <c r="BQ1115" s="112"/>
      <c r="BR1115" s="113"/>
      <c r="BS1115" s="113"/>
      <c r="BT1115" s="113"/>
      <c r="BU1115" s="112"/>
    </row>
    <row r="1116" spans="1:69" s="119" customFormat="1" ht="12" customHeight="1">
      <c r="A1116" s="215" t="s">
        <v>1353</v>
      </c>
      <c r="B1116" s="216">
        <v>394.96</v>
      </c>
      <c r="D1116" s="218">
        <v>399.37</v>
      </c>
      <c r="E1116" s="219" t="s">
        <v>786</v>
      </c>
      <c r="F1116" s="67">
        <f>IF(D1116&lt;=374.5,(D1116-'[2]Stages'!$C$73)*'[2]Stages'!$H$74+'[2]Stages'!$E$73,IF(D1116&lt;=385.3,(D1116-'[2]Stages'!$C$74)*'[2]Stages'!$H$75+'[2]Stages'!$E$74,IF(D1116&lt;=391.8,(D1116-'[2]Stages'!$C$75)*'[2]Stages'!$H$76+'[2]Stages'!$E$75,IF(D1116&lt;=397.5,(D1116-'[2]Stages'!$C$76)*'[2]Stages'!$H$77+'[2]Stages'!$E$76,IF(D1116&lt;=407,(D1116-'[2]Stages'!$C$77)*'[2]Stages'!$H$78+'[2]Stages'!$E$77,IF(D1116&lt;=411.2,(D1116-'[2]Stages'!$C$78)*'[2]Stages'!$H$79+'[2]Stages'!$E$78,IF(D1116&lt;=416,(D1116-'[2]Stages'!$C$79)*'[2]Stages'!$H$80+'[2]Stages'!$E$79)))))))</f>
        <v>396.0687789473684</v>
      </c>
      <c r="G1116" s="119" t="s">
        <v>19</v>
      </c>
      <c r="H1116" s="215" t="s">
        <v>1310</v>
      </c>
      <c r="I1116" s="220" t="s">
        <v>1337</v>
      </c>
      <c r="M1116" s="216"/>
      <c r="Q1116" s="215" t="s">
        <v>1287</v>
      </c>
      <c r="R1116" s="215" t="s">
        <v>1301</v>
      </c>
      <c r="AA1116" s="221" t="s">
        <v>788</v>
      </c>
      <c r="AB1116" s="18">
        <v>22.4</v>
      </c>
      <c r="AC1116" s="222">
        <v>20.28</v>
      </c>
      <c r="AD1116" s="223"/>
      <c r="AE1116" s="222">
        <v>20.28</v>
      </c>
      <c r="AF1116" s="222">
        <v>0.04</v>
      </c>
      <c r="AG1116" s="222">
        <v>20.28</v>
      </c>
      <c r="AH1116" s="146">
        <f t="shared" si="25"/>
        <v>20.480000000000004</v>
      </c>
      <c r="AI1116" s="222">
        <v>20.1</v>
      </c>
      <c r="AJ1116" s="223"/>
      <c r="AM1116" s="119" t="s">
        <v>789</v>
      </c>
      <c r="AN1116" s="119" t="s">
        <v>231</v>
      </c>
      <c r="AO1116" s="119">
        <v>284</v>
      </c>
      <c r="AQ1116" s="119">
        <v>599</v>
      </c>
      <c r="AR1116" s="119">
        <v>609</v>
      </c>
      <c r="AS1116" s="119">
        <v>2009</v>
      </c>
      <c r="AW1116" s="119" t="s">
        <v>790</v>
      </c>
      <c r="BK1116" s="112"/>
      <c r="BL1116" s="113"/>
      <c r="BM1116" s="113"/>
      <c r="BN1116" s="113"/>
      <c r="BO1116" s="113"/>
      <c r="BP1116" s="101"/>
      <c r="BQ1116" s="101"/>
    </row>
    <row r="1117" spans="1:73" s="119" customFormat="1" ht="12" customHeight="1">
      <c r="A1117" s="177"/>
      <c r="B1117" s="177"/>
      <c r="C1117" s="177"/>
      <c r="D1117" s="187">
        <f>(7.7-M1117)/(7.6--2)*(400.8-396.05)+396.05</f>
        <v>399.8598958333333</v>
      </c>
      <c r="E1117" s="184" t="s">
        <v>276</v>
      </c>
      <c r="F1117" s="67">
        <f>IF(D1117&lt;=374.5,(D1117-'[2]Stages'!$C$73)*'[2]Stages'!$H$74+'[2]Stages'!$E$73,IF(D1117&lt;=385.3,(D1117-'[2]Stages'!$C$74)*'[2]Stages'!$H$75+'[2]Stages'!$E$74,IF(D1117&lt;=391.8,(D1117-'[2]Stages'!$C$75)*'[2]Stages'!$H$76+'[2]Stages'!$E$75,IF(D1117&lt;=397.5,(D1117-'[2]Stages'!$C$76)*'[2]Stages'!$H$77+'[2]Stages'!$E$76,IF(D1117&lt;=407,(D1117-'[2]Stages'!$C$77)*'[2]Stages'!$H$78+'[2]Stages'!$E$77,IF(D1117&lt;=411.2,(D1117-'[2]Stages'!$C$78)*'[2]Stages'!$H$79+'[2]Stages'!$E$78,IF(D1117&lt;=416,(D1117-'[2]Stages'!$C$79)*'[2]Stages'!$H$80+'[2]Stages'!$E$79)))))))</f>
        <v>396.80723245614035</v>
      </c>
      <c r="G1117" s="177" t="s">
        <v>19</v>
      </c>
      <c r="H1117" s="177" t="s">
        <v>1310</v>
      </c>
      <c r="I1117" s="233" t="s">
        <v>1337</v>
      </c>
      <c r="J1117" s="233"/>
      <c r="K1117" s="177" t="s">
        <v>1272</v>
      </c>
      <c r="L1117" s="177"/>
      <c r="M1117" s="177">
        <v>0</v>
      </c>
      <c r="N1117" s="234"/>
      <c r="O1117" s="234"/>
      <c r="P1117" s="234"/>
      <c r="Q1117" s="177" t="s">
        <v>701</v>
      </c>
      <c r="R1117" s="177" t="s">
        <v>1273</v>
      </c>
      <c r="S1117" s="177"/>
      <c r="T1117" s="177"/>
      <c r="U1117" s="177" t="s">
        <v>1274</v>
      </c>
      <c r="V1117" s="177"/>
      <c r="W1117" s="177" t="s">
        <v>1293</v>
      </c>
      <c r="X1117" s="177"/>
      <c r="Y1117" s="177"/>
      <c r="Z1117" s="177"/>
      <c r="AA1117" s="177"/>
      <c r="AB1117" s="18">
        <v>22.6</v>
      </c>
      <c r="AC1117" s="185">
        <v>17.85</v>
      </c>
      <c r="AD1117" s="185">
        <v>17.85</v>
      </c>
      <c r="AE1117" s="185">
        <v>17.85</v>
      </c>
      <c r="AF1117" s="185"/>
      <c r="AG1117" s="185">
        <v>17.85</v>
      </c>
      <c r="AH1117" s="146">
        <f t="shared" si="25"/>
        <v>17.85</v>
      </c>
      <c r="AI1117" s="185"/>
      <c r="AJ1117" s="185"/>
      <c r="AK1117" s="185"/>
      <c r="AL1117" s="185"/>
      <c r="AM1117" s="186" t="s">
        <v>1275</v>
      </c>
      <c r="AN1117" s="177" t="s">
        <v>243</v>
      </c>
      <c r="AO1117" s="177">
        <v>276</v>
      </c>
      <c r="AP1117" s="177"/>
      <c r="AQ1117" s="177">
        <v>170</v>
      </c>
      <c r="AR1117" s="177">
        <v>181</v>
      </c>
      <c r="AS1117" s="177">
        <v>2009</v>
      </c>
      <c r="AT1117" s="177"/>
      <c r="AU1117" s="177"/>
      <c r="AV1117" s="177"/>
      <c r="AW1117" s="177" t="s">
        <v>1276</v>
      </c>
      <c r="AX1117" s="177"/>
      <c r="AY1117" s="177"/>
      <c r="AZ1117" s="177"/>
      <c r="BA1117" s="177"/>
      <c r="BB1117" s="177"/>
      <c r="BC1117" s="177"/>
      <c r="BD1117" s="177"/>
      <c r="BE1117" s="177"/>
      <c r="BF1117" s="177"/>
      <c r="BG1117" s="177"/>
      <c r="BH1117" s="177"/>
      <c r="BI1117" s="177"/>
      <c r="BJ1117" s="177"/>
      <c r="BK1117" s="177"/>
      <c r="BL1117" s="177"/>
      <c r="BM1117" s="177"/>
      <c r="BQ1117" s="112"/>
      <c r="BR1117" s="113"/>
      <c r="BS1117" s="113"/>
      <c r="BT1117" s="113"/>
      <c r="BU1117" s="112"/>
    </row>
    <row r="1118" spans="1:69" s="119" customFormat="1" ht="12" customHeight="1">
      <c r="A1118" s="215" t="s">
        <v>1354</v>
      </c>
      <c r="B1118" s="216">
        <v>395.92</v>
      </c>
      <c r="D1118" s="218">
        <v>399.98</v>
      </c>
      <c r="E1118" s="219" t="s">
        <v>786</v>
      </c>
      <c r="F1118" s="67">
        <f>IF(D1118&lt;=374.5,(D1118-'[2]Stages'!$C$73)*'[2]Stages'!$H$74+'[2]Stages'!$E$73,IF(D1118&lt;=385.3,(D1118-'[2]Stages'!$C$74)*'[2]Stages'!$H$75+'[2]Stages'!$E$74,IF(D1118&lt;=391.8,(D1118-'[2]Stages'!$C$75)*'[2]Stages'!$H$76+'[2]Stages'!$E$75,IF(D1118&lt;=397.5,(D1118-'[2]Stages'!$C$76)*'[2]Stages'!$H$77+'[2]Stages'!$E$76,IF(D1118&lt;=407,(D1118-'[2]Stages'!$C$77)*'[2]Stages'!$H$78+'[2]Stages'!$E$77,IF(D1118&lt;=411.2,(D1118-'[2]Stages'!$C$78)*'[2]Stages'!$H$79+'[2]Stages'!$E$78,IF(D1118&lt;=416,(D1118-'[2]Stages'!$C$79)*'[2]Stages'!$H$80+'[2]Stages'!$E$79)))))))</f>
        <v>396.9882736842105</v>
      </c>
      <c r="G1118" s="119" t="s">
        <v>19</v>
      </c>
      <c r="H1118" s="215" t="s">
        <v>1310</v>
      </c>
      <c r="I1118" s="220" t="s">
        <v>1337</v>
      </c>
      <c r="M1118" s="216"/>
      <c r="Q1118" s="215" t="s">
        <v>1287</v>
      </c>
      <c r="R1118" s="215" t="s">
        <v>1301</v>
      </c>
      <c r="AA1118" s="221" t="s">
        <v>788</v>
      </c>
      <c r="AB1118" s="18">
        <v>22.4</v>
      </c>
      <c r="AC1118" s="222">
        <v>20.51</v>
      </c>
      <c r="AD1118" s="223"/>
      <c r="AE1118" s="222">
        <v>20.51</v>
      </c>
      <c r="AF1118" s="222">
        <v>0.28</v>
      </c>
      <c r="AG1118" s="222">
        <v>20.51</v>
      </c>
      <c r="AH1118" s="146">
        <f t="shared" si="25"/>
        <v>20.710000000000004</v>
      </c>
      <c r="AI1118" s="222">
        <v>19.1</v>
      </c>
      <c r="AJ1118" s="223"/>
      <c r="AM1118" s="119" t="s">
        <v>789</v>
      </c>
      <c r="AN1118" s="119" t="s">
        <v>231</v>
      </c>
      <c r="AO1118" s="119">
        <v>284</v>
      </c>
      <c r="AQ1118" s="119">
        <v>599</v>
      </c>
      <c r="AR1118" s="119">
        <v>609</v>
      </c>
      <c r="AS1118" s="119">
        <v>2009</v>
      </c>
      <c r="AW1118" s="119" t="s">
        <v>790</v>
      </c>
      <c r="BK1118" s="112"/>
      <c r="BL1118" s="113"/>
      <c r="BM1118" s="113"/>
      <c r="BN1118" s="113"/>
      <c r="BO1118" s="113"/>
      <c r="BP1118" s="101"/>
      <c r="BQ1118" s="101"/>
    </row>
    <row r="1119" spans="1:69" s="119" customFormat="1" ht="12" customHeight="1">
      <c r="A1119" s="215" t="s">
        <v>1355</v>
      </c>
      <c r="B1119" s="216">
        <v>396.08</v>
      </c>
      <c r="D1119" s="218">
        <v>400.08</v>
      </c>
      <c r="E1119" s="219" t="s">
        <v>786</v>
      </c>
      <c r="F1119" s="67">
        <f>IF(D1119&lt;=374.5,(D1119-'[2]Stages'!$C$73)*'[2]Stages'!$H$74+'[2]Stages'!$E$73,IF(D1119&lt;=385.3,(D1119-'[2]Stages'!$C$74)*'[2]Stages'!$H$75+'[2]Stages'!$E$74,IF(D1119&lt;=391.8,(D1119-'[2]Stages'!$C$75)*'[2]Stages'!$H$76+'[2]Stages'!$E$75,IF(D1119&lt;=397.5,(D1119-'[2]Stages'!$C$76)*'[2]Stages'!$H$77+'[2]Stages'!$E$76,IF(D1119&lt;=407,(D1119-'[2]Stages'!$C$77)*'[2]Stages'!$H$78+'[2]Stages'!$E$77,IF(D1119&lt;=411.2,(D1119-'[2]Stages'!$C$78)*'[2]Stages'!$H$79+'[2]Stages'!$E$78,IF(D1119&lt;=416,(D1119-'[2]Stages'!$C$79)*'[2]Stages'!$H$80+'[2]Stages'!$E$79)))))))</f>
        <v>397.13901052631576</v>
      </c>
      <c r="G1119" s="119" t="s">
        <v>19</v>
      </c>
      <c r="H1119" s="215" t="s">
        <v>1310</v>
      </c>
      <c r="I1119" s="220" t="s">
        <v>1337</v>
      </c>
      <c r="M1119" s="216"/>
      <c r="Q1119" s="215" t="s">
        <v>1287</v>
      </c>
      <c r="R1119" s="215" t="s">
        <v>1301</v>
      </c>
      <c r="AA1119" s="221" t="s">
        <v>788</v>
      </c>
      <c r="AB1119" s="18">
        <v>22.4</v>
      </c>
      <c r="AC1119" s="222">
        <v>20.73</v>
      </c>
      <c r="AD1119" s="223"/>
      <c r="AE1119" s="222">
        <v>20.73</v>
      </c>
      <c r="AF1119" s="222">
        <v>0.18</v>
      </c>
      <c r="AG1119" s="222">
        <v>20.73</v>
      </c>
      <c r="AH1119" s="146">
        <f t="shared" si="25"/>
        <v>20.930000000000003</v>
      </c>
      <c r="AI1119" s="222">
        <v>18.1</v>
      </c>
      <c r="AJ1119" s="223"/>
      <c r="AM1119" s="119" t="s">
        <v>789</v>
      </c>
      <c r="AN1119" s="119" t="s">
        <v>231</v>
      </c>
      <c r="AO1119" s="119">
        <v>284</v>
      </c>
      <c r="AQ1119" s="119">
        <v>599</v>
      </c>
      <c r="AR1119" s="119">
        <v>609</v>
      </c>
      <c r="AS1119" s="119">
        <v>2009</v>
      </c>
      <c r="AW1119" s="119" t="s">
        <v>790</v>
      </c>
      <c r="BK1119" s="112"/>
      <c r="BL1119" s="113"/>
      <c r="BM1119" s="113"/>
      <c r="BN1119" s="113"/>
      <c r="BO1119" s="113"/>
      <c r="BP1119" s="101"/>
      <c r="BQ1119" s="101"/>
    </row>
    <row r="1120" spans="1:69" s="119" customFormat="1" ht="12" customHeight="1">
      <c r="A1120" s="215" t="s">
        <v>1356</v>
      </c>
      <c r="B1120" s="216">
        <v>396.19</v>
      </c>
      <c r="D1120" s="218">
        <v>400.15</v>
      </c>
      <c r="E1120" s="219" t="s">
        <v>786</v>
      </c>
      <c r="F1120" s="67">
        <f>IF(D1120&lt;=374.5,(D1120-'[2]Stages'!$C$73)*'[2]Stages'!$H$74+'[2]Stages'!$E$73,IF(D1120&lt;=385.3,(D1120-'[2]Stages'!$C$74)*'[2]Stages'!$H$75+'[2]Stages'!$E$74,IF(D1120&lt;=391.8,(D1120-'[2]Stages'!$C$75)*'[2]Stages'!$H$76+'[2]Stages'!$E$75,IF(D1120&lt;=397.5,(D1120-'[2]Stages'!$C$76)*'[2]Stages'!$H$77+'[2]Stages'!$E$76,IF(D1120&lt;=407,(D1120-'[2]Stages'!$C$77)*'[2]Stages'!$H$78+'[2]Stages'!$E$77,IF(D1120&lt;=411.2,(D1120-'[2]Stages'!$C$78)*'[2]Stages'!$H$79+'[2]Stages'!$E$78,IF(D1120&lt;=416,(D1120-'[2]Stages'!$C$79)*'[2]Stages'!$H$80+'[2]Stages'!$E$79)))))))</f>
        <v>397.2445263157894</v>
      </c>
      <c r="G1120" s="119" t="s">
        <v>19</v>
      </c>
      <c r="H1120" s="215" t="s">
        <v>1310</v>
      </c>
      <c r="I1120" s="220" t="s">
        <v>1337</v>
      </c>
      <c r="M1120" s="216"/>
      <c r="Q1120" s="215" t="s">
        <v>1287</v>
      </c>
      <c r="R1120" s="215" t="s">
        <v>1301</v>
      </c>
      <c r="AA1120" s="221" t="s">
        <v>788</v>
      </c>
      <c r="AB1120" s="18">
        <v>22.4</v>
      </c>
      <c r="AC1120" s="222">
        <v>20.39</v>
      </c>
      <c r="AD1120" s="223"/>
      <c r="AE1120" s="222">
        <v>20.39</v>
      </c>
      <c r="AF1120" s="222">
        <v>0.21</v>
      </c>
      <c r="AG1120" s="222">
        <v>20.39</v>
      </c>
      <c r="AH1120" s="146">
        <f t="shared" si="25"/>
        <v>20.590000000000003</v>
      </c>
      <c r="AI1120" s="222">
        <v>19.6</v>
      </c>
      <c r="AJ1120" s="223"/>
      <c r="AM1120" s="119" t="s">
        <v>789</v>
      </c>
      <c r="AN1120" s="119" t="s">
        <v>231</v>
      </c>
      <c r="AO1120" s="119">
        <v>284</v>
      </c>
      <c r="AQ1120" s="119">
        <v>599</v>
      </c>
      <c r="AR1120" s="119">
        <v>609</v>
      </c>
      <c r="AS1120" s="119">
        <v>2009</v>
      </c>
      <c r="AW1120" s="119" t="s">
        <v>790</v>
      </c>
      <c r="BE1120" s="177"/>
      <c r="BF1120" s="177"/>
      <c r="BG1120" s="177"/>
      <c r="BK1120" s="112"/>
      <c r="BL1120" s="113"/>
      <c r="BM1120" s="113"/>
      <c r="BN1120" s="113"/>
      <c r="BO1120" s="113"/>
      <c r="BP1120" s="101"/>
      <c r="BQ1120" s="101"/>
    </row>
    <row r="1121" spans="1:73" s="119" customFormat="1" ht="12" customHeight="1">
      <c r="A1121" s="177"/>
      <c r="B1121" s="177"/>
      <c r="C1121" s="177"/>
      <c r="D1121" s="187">
        <f>(7.7-M1121)/(7.6--2)*(400.8-396.05)+396.05</f>
        <v>400.3546875</v>
      </c>
      <c r="E1121" s="184" t="s">
        <v>276</v>
      </c>
      <c r="F1121" s="67">
        <f>IF(D1121&lt;=374.5,(D1121-'[2]Stages'!$C$73)*'[2]Stages'!$H$74+'[2]Stages'!$E$73,IF(D1121&lt;=385.3,(D1121-'[2]Stages'!$C$74)*'[2]Stages'!$H$75+'[2]Stages'!$E$74,IF(D1121&lt;=391.8,(D1121-'[2]Stages'!$C$75)*'[2]Stages'!$H$76+'[2]Stages'!$E$75,IF(D1121&lt;=397.5,(D1121-'[2]Stages'!$C$76)*'[2]Stages'!$H$77+'[2]Stages'!$E$76,IF(D1121&lt;=407,(D1121-'[2]Stages'!$C$77)*'[2]Stages'!$H$78+'[2]Stages'!$E$77,IF(D1121&lt;=411.2,(D1121-'[2]Stages'!$C$78)*'[2]Stages'!$H$79+'[2]Stages'!$E$78,IF(D1121&lt;=416,(D1121-'[2]Stages'!$C$79)*'[2]Stages'!$H$80+'[2]Stages'!$E$79)))))))</f>
        <v>397.5530657894737</v>
      </c>
      <c r="G1121" s="177" t="s">
        <v>19</v>
      </c>
      <c r="H1121" s="177" t="s">
        <v>1310</v>
      </c>
      <c r="I1121" s="233" t="s">
        <v>1337</v>
      </c>
      <c r="J1121" s="233"/>
      <c r="K1121" s="177" t="s">
        <v>1272</v>
      </c>
      <c r="L1121" s="177"/>
      <c r="M1121" s="177">
        <v>-1</v>
      </c>
      <c r="N1121" s="234"/>
      <c r="O1121" s="234"/>
      <c r="P1121" s="234"/>
      <c r="Q1121" s="177" t="s">
        <v>701</v>
      </c>
      <c r="R1121" s="177" t="s">
        <v>1273</v>
      </c>
      <c r="S1121" s="177"/>
      <c r="T1121" s="177"/>
      <c r="U1121" s="177" t="s">
        <v>1274</v>
      </c>
      <c r="V1121" s="177"/>
      <c r="W1121" s="177" t="s">
        <v>1293</v>
      </c>
      <c r="X1121" s="177"/>
      <c r="Y1121" s="177"/>
      <c r="Z1121" s="177"/>
      <c r="AA1121" s="177"/>
      <c r="AB1121" s="18">
        <v>22.6</v>
      </c>
      <c r="AC1121" s="185">
        <v>18.65</v>
      </c>
      <c r="AD1121" s="185">
        <v>18.65</v>
      </c>
      <c r="AE1121" s="185">
        <v>18.65</v>
      </c>
      <c r="AF1121" s="185"/>
      <c r="AG1121" s="185">
        <v>18.65</v>
      </c>
      <c r="AH1121" s="146">
        <f t="shared" si="25"/>
        <v>18.65</v>
      </c>
      <c r="AI1121" s="185"/>
      <c r="AJ1121" s="185"/>
      <c r="AK1121" s="185"/>
      <c r="AL1121" s="185"/>
      <c r="AM1121" s="186" t="s">
        <v>1275</v>
      </c>
      <c r="AN1121" s="177" t="s">
        <v>243</v>
      </c>
      <c r="AO1121" s="177">
        <v>276</v>
      </c>
      <c r="AP1121" s="177"/>
      <c r="AQ1121" s="177">
        <v>170</v>
      </c>
      <c r="AR1121" s="177">
        <v>181</v>
      </c>
      <c r="AS1121" s="177">
        <v>2009</v>
      </c>
      <c r="AT1121" s="177"/>
      <c r="AU1121" s="177"/>
      <c r="AV1121" s="177"/>
      <c r="AW1121" s="177" t="s">
        <v>1276</v>
      </c>
      <c r="AX1121" s="177"/>
      <c r="AY1121" s="177"/>
      <c r="AZ1121" s="177"/>
      <c r="BA1121" s="177"/>
      <c r="BB1121" s="177"/>
      <c r="BC1121" s="177"/>
      <c r="BD1121" s="177"/>
      <c r="BE1121" s="177"/>
      <c r="BF1121" s="177"/>
      <c r="BG1121" s="177"/>
      <c r="BH1121" s="177"/>
      <c r="BI1121" s="177"/>
      <c r="BJ1121" s="177"/>
      <c r="BK1121" s="177"/>
      <c r="BL1121" s="177"/>
      <c r="BM1121" s="177"/>
      <c r="BQ1121" s="112"/>
      <c r="BR1121" s="113"/>
      <c r="BS1121" s="113"/>
      <c r="BT1121" s="113"/>
      <c r="BU1121" s="112"/>
    </row>
    <row r="1122" spans="1:69" s="119" customFormat="1" ht="12" customHeight="1">
      <c r="A1122" s="215" t="s">
        <v>1357</v>
      </c>
      <c r="B1122" s="216">
        <v>396.67</v>
      </c>
      <c r="D1122" s="218">
        <v>400.46</v>
      </c>
      <c r="E1122" s="219" t="s">
        <v>786</v>
      </c>
      <c r="F1122" s="67">
        <f>IF(D1122&lt;=374.5,(D1122-'[2]Stages'!$C$73)*'[2]Stages'!$H$74+'[2]Stages'!$E$73,IF(D1122&lt;=385.3,(D1122-'[2]Stages'!$C$74)*'[2]Stages'!$H$75+'[2]Stages'!$E$74,IF(D1122&lt;=391.8,(D1122-'[2]Stages'!$C$75)*'[2]Stages'!$H$76+'[2]Stages'!$E$75,IF(D1122&lt;=397.5,(D1122-'[2]Stages'!$C$76)*'[2]Stages'!$H$77+'[2]Stages'!$E$76,IF(D1122&lt;=407,(D1122-'[2]Stages'!$C$77)*'[2]Stages'!$H$78+'[2]Stages'!$E$77,IF(D1122&lt;=411.2,(D1122-'[2]Stages'!$C$78)*'[2]Stages'!$H$79+'[2]Stages'!$E$78,IF(D1122&lt;=416,(D1122-'[2]Stages'!$C$79)*'[2]Stages'!$H$80+'[2]Stages'!$E$79)))))))</f>
        <v>397.71181052631573</v>
      </c>
      <c r="G1122" s="119" t="s">
        <v>19</v>
      </c>
      <c r="H1122" s="215" t="s">
        <v>1310</v>
      </c>
      <c r="I1122" s="220" t="s">
        <v>1337</v>
      </c>
      <c r="M1122" s="216"/>
      <c r="Q1122" s="215" t="s">
        <v>1287</v>
      </c>
      <c r="R1122" s="215" t="s">
        <v>1301</v>
      </c>
      <c r="AA1122" s="221" t="s">
        <v>788</v>
      </c>
      <c r="AB1122" s="18">
        <v>22.4</v>
      </c>
      <c r="AC1122" s="222">
        <v>20.5</v>
      </c>
      <c r="AD1122" s="223"/>
      <c r="AE1122" s="222">
        <v>20.5</v>
      </c>
      <c r="AF1122" s="222">
        <v>0.06</v>
      </c>
      <c r="AG1122" s="222">
        <v>20.5</v>
      </c>
      <c r="AH1122" s="146">
        <f t="shared" si="25"/>
        <v>20.700000000000003</v>
      </c>
      <c r="AI1122" s="222">
        <v>19.1</v>
      </c>
      <c r="AJ1122" s="223"/>
      <c r="AM1122" s="119" t="s">
        <v>789</v>
      </c>
      <c r="AN1122" s="119" t="s">
        <v>231</v>
      </c>
      <c r="AO1122" s="119">
        <v>284</v>
      </c>
      <c r="AQ1122" s="119">
        <v>599</v>
      </c>
      <c r="AR1122" s="119">
        <v>609</v>
      </c>
      <c r="AS1122" s="119">
        <v>2009</v>
      </c>
      <c r="AW1122" s="119" t="s">
        <v>790</v>
      </c>
      <c r="BE1122" s="177"/>
      <c r="BF1122" s="177"/>
      <c r="BG1122" s="177"/>
      <c r="BK1122" s="112"/>
      <c r="BL1122" s="113"/>
      <c r="BM1122" s="113"/>
      <c r="BN1122" s="113"/>
      <c r="BO1122" s="113"/>
      <c r="BP1122" s="101"/>
      <c r="BQ1122" s="101"/>
    </row>
    <row r="1123" spans="1:69" s="119" customFormat="1" ht="12" customHeight="1">
      <c r="A1123" s="215" t="s">
        <v>1358</v>
      </c>
      <c r="B1123" s="216">
        <v>396.86</v>
      </c>
      <c r="D1123" s="218">
        <v>400.58</v>
      </c>
      <c r="E1123" s="219" t="s">
        <v>786</v>
      </c>
      <c r="F1123" s="67">
        <f>IF(D1123&lt;=374.5,(D1123-'[2]Stages'!$C$73)*'[2]Stages'!$H$74+'[2]Stages'!$E$73,IF(D1123&lt;=385.3,(D1123-'[2]Stages'!$C$74)*'[2]Stages'!$H$75+'[2]Stages'!$E$74,IF(D1123&lt;=391.8,(D1123-'[2]Stages'!$C$75)*'[2]Stages'!$H$76+'[2]Stages'!$E$75,IF(D1123&lt;=397.5,(D1123-'[2]Stages'!$C$76)*'[2]Stages'!$H$77+'[2]Stages'!$E$76,IF(D1123&lt;=407,(D1123-'[2]Stages'!$C$77)*'[2]Stages'!$H$78+'[2]Stages'!$E$77,IF(D1123&lt;=411.2,(D1123-'[2]Stages'!$C$78)*'[2]Stages'!$H$79+'[2]Stages'!$E$78,IF(D1123&lt;=416,(D1123-'[2]Stages'!$C$79)*'[2]Stages'!$H$80+'[2]Stages'!$E$79)))))))</f>
        <v>397.8926947368421</v>
      </c>
      <c r="G1123" s="119" t="s">
        <v>19</v>
      </c>
      <c r="H1123" s="215" t="s">
        <v>1310</v>
      </c>
      <c r="I1123" s="220" t="s">
        <v>1337</v>
      </c>
      <c r="M1123" s="216"/>
      <c r="Q1123" s="215" t="s">
        <v>1287</v>
      </c>
      <c r="R1123" s="215" t="s">
        <v>1301</v>
      </c>
      <c r="AA1123" s="221" t="s">
        <v>788</v>
      </c>
      <c r="AB1123" s="18">
        <v>22.4</v>
      </c>
      <c r="AC1123" s="222">
        <v>20.07</v>
      </c>
      <c r="AD1123" s="223"/>
      <c r="AE1123" s="222">
        <v>20.07</v>
      </c>
      <c r="AF1123" s="222">
        <v>0.28</v>
      </c>
      <c r="AG1123" s="222">
        <v>20.07</v>
      </c>
      <c r="AH1123" s="146">
        <f t="shared" si="25"/>
        <v>20.270000000000003</v>
      </c>
      <c r="AI1123" s="222">
        <v>21</v>
      </c>
      <c r="AJ1123" s="223"/>
      <c r="AM1123" s="119" t="s">
        <v>789</v>
      </c>
      <c r="AN1123" s="119" t="s">
        <v>231</v>
      </c>
      <c r="AO1123" s="119">
        <v>284</v>
      </c>
      <c r="AQ1123" s="119">
        <v>599</v>
      </c>
      <c r="AR1123" s="119">
        <v>609</v>
      </c>
      <c r="AS1123" s="119">
        <v>2009</v>
      </c>
      <c r="AW1123" s="119" t="s">
        <v>790</v>
      </c>
      <c r="BK1123" s="112"/>
      <c r="BL1123" s="113"/>
      <c r="BM1123" s="113"/>
      <c r="BN1123" s="113"/>
      <c r="BO1123" s="113"/>
      <c r="BP1123" s="101"/>
      <c r="BQ1123" s="101"/>
    </row>
    <row r="1124" spans="1:69" s="119" customFormat="1" ht="12" customHeight="1">
      <c r="A1124" s="215" t="s">
        <v>1359</v>
      </c>
      <c r="B1124" s="216">
        <v>397.01</v>
      </c>
      <c r="D1124" s="218">
        <v>400.67</v>
      </c>
      <c r="E1124" s="219" t="s">
        <v>786</v>
      </c>
      <c r="F1124" s="67">
        <f>IF(D1124&lt;=374.5,(D1124-'[2]Stages'!$C$73)*'[2]Stages'!$H$74+'[2]Stages'!$E$73,IF(D1124&lt;=385.3,(D1124-'[2]Stages'!$C$74)*'[2]Stages'!$H$75+'[2]Stages'!$E$74,IF(D1124&lt;=391.8,(D1124-'[2]Stages'!$C$75)*'[2]Stages'!$H$76+'[2]Stages'!$E$75,IF(D1124&lt;=397.5,(D1124-'[2]Stages'!$C$76)*'[2]Stages'!$H$77+'[2]Stages'!$E$76,IF(D1124&lt;=407,(D1124-'[2]Stages'!$C$77)*'[2]Stages'!$H$78+'[2]Stages'!$E$77,IF(D1124&lt;=411.2,(D1124-'[2]Stages'!$C$78)*'[2]Stages'!$H$79+'[2]Stages'!$E$78,IF(D1124&lt;=416,(D1124-'[2]Stages'!$C$79)*'[2]Stages'!$H$80+'[2]Stages'!$E$79)))))))</f>
        <v>398.02835789473687</v>
      </c>
      <c r="G1124" s="119" t="s">
        <v>19</v>
      </c>
      <c r="H1124" s="215" t="s">
        <v>1310</v>
      </c>
      <c r="I1124" s="220" t="s">
        <v>1337</v>
      </c>
      <c r="M1124" s="216"/>
      <c r="Q1124" s="215" t="s">
        <v>1287</v>
      </c>
      <c r="R1124" s="215" t="s">
        <v>1301</v>
      </c>
      <c r="AA1124" s="221" t="s">
        <v>788</v>
      </c>
      <c r="AB1124" s="18">
        <v>22.4</v>
      </c>
      <c r="AC1124" s="222">
        <v>19.97</v>
      </c>
      <c r="AD1124" s="223"/>
      <c r="AE1124" s="222">
        <v>19.97</v>
      </c>
      <c r="AF1124" s="222">
        <v>0.39</v>
      </c>
      <c r="AG1124" s="222">
        <v>19.97</v>
      </c>
      <c r="AH1124" s="146">
        <f t="shared" si="25"/>
        <v>20.17</v>
      </c>
      <c r="AI1124" s="222">
        <v>21.5</v>
      </c>
      <c r="AJ1124" s="223"/>
      <c r="AM1124" s="119" t="s">
        <v>789</v>
      </c>
      <c r="AN1124" s="119" t="s">
        <v>231</v>
      </c>
      <c r="AO1124" s="119">
        <v>284</v>
      </c>
      <c r="AQ1124" s="119">
        <v>599</v>
      </c>
      <c r="AR1124" s="119">
        <v>609</v>
      </c>
      <c r="AS1124" s="119">
        <v>2009</v>
      </c>
      <c r="AW1124" s="119" t="s">
        <v>790</v>
      </c>
      <c r="BK1124" s="112"/>
      <c r="BL1124" s="113"/>
      <c r="BM1124" s="113"/>
      <c r="BN1124" s="113"/>
      <c r="BO1124" s="113"/>
      <c r="BP1124" s="101"/>
      <c r="BQ1124" s="101"/>
    </row>
    <row r="1125" spans="1:73" s="119" customFormat="1" ht="12" customHeight="1">
      <c r="A1125" s="177"/>
      <c r="B1125" s="177"/>
      <c r="C1125" s="177"/>
      <c r="D1125" s="187">
        <v>400.8</v>
      </c>
      <c r="E1125" s="184" t="s">
        <v>276</v>
      </c>
      <c r="F1125" s="67">
        <f>IF(D1125&lt;=374.5,(D1125-'[2]Stages'!$C$73)*'[2]Stages'!$H$74+'[2]Stages'!$E$73,IF(D1125&lt;=385.3,(D1125-'[2]Stages'!$C$74)*'[2]Stages'!$H$75+'[2]Stages'!$E$74,IF(D1125&lt;=391.8,(D1125-'[2]Stages'!$C$75)*'[2]Stages'!$H$76+'[2]Stages'!$E$75,IF(D1125&lt;=397.5,(D1125-'[2]Stages'!$C$76)*'[2]Stages'!$H$77+'[2]Stages'!$E$76,IF(D1125&lt;=407,(D1125-'[2]Stages'!$C$77)*'[2]Stages'!$H$78+'[2]Stages'!$E$77,IF(D1125&lt;=411.2,(D1125-'[2]Stages'!$C$78)*'[2]Stages'!$H$79+'[2]Stages'!$E$78,IF(D1125&lt;=416,(D1125-'[2]Stages'!$C$79)*'[2]Stages'!$H$80+'[2]Stages'!$E$79)))))))</f>
        <v>398.2243157894737</v>
      </c>
      <c r="G1125" s="177" t="s">
        <v>19</v>
      </c>
      <c r="H1125" s="177" t="s">
        <v>1310</v>
      </c>
      <c r="I1125" s="233" t="s">
        <v>1337</v>
      </c>
      <c r="J1125" s="177"/>
      <c r="K1125" s="177" t="s">
        <v>1272</v>
      </c>
      <c r="L1125" s="177"/>
      <c r="M1125" s="177">
        <v>-2</v>
      </c>
      <c r="N1125" s="234"/>
      <c r="O1125" s="234"/>
      <c r="P1125" s="234"/>
      <c r="Q1125" s="177" t="s">
        <v>701</v>
      </c>
      <c r="R1125" s="177" t="s">
        <v>1273</v>
      </c>
      <c r="S1125" s="177"/>
      <c r="T1125" s="177"/>
      <c r="U1125" s="177" t="s">
        <v>1274</v>
      </c>
      <c r="V1125" s="177"/>
      <c r="W1125" s="177" t="s">
        <v>1293</v>
      </c>
      <c r="X1125" s="177"/>
      <c r="Y1125" s="177"/>
      <c r="Z1125" s="177"/>
      <c r="AA1125" s="177"/>
      <c r="AB1125" s="18">
        <v>22.6</v>
      </c>
      <c r="AC1125" s="185">
        <v>18.95</v>
      </c>
      <c r="AD1125" s="185">
        <v>18.95</v>
      </c>
      <c r="AE1125" s="185">
        <v>18.95</v>
      </c>
      <c r="AF1125" s="185"/>
      <c r="AG1125" s="185">
        <v>18.95</v>
      </c>
      <c r="AH1125" s="146">
        <f t="shared" si="25"/>
        <v>18.95</v>
      </c>
      <c r="AI1125" s="185"/>
      <c r="AJ1125" s="185"/>
      <c r="AK1125" s="185"/>
      <c r="AL1125" s="185"/>
      <c r="AM1125" s="186" t="s">
        <v>1275</v>
      </c>
      <c r="AN1125" s="177" t="s">
        <v>243</v>
      </c>
      <c r="AO1125" s="177">
        <v>276</v>
      </c>
      <c r="AP1125" s="177"/>
      <c r="AQ1125" s="177">
        <v>170</v>
      </c>
      <c r="AR1125" s="177">
        <v>181</v>
      </c>
      <c r="AS1125" s="177">
        <v>2009</v>
      </c>
      <c r="AT1125" s="177"/>
      <c r="AU1125" s="177"/>
      <c r="AV1125" s="177"/>
      <c r="AW1125" s="177" t="s">
        <v>1276</v>
      </c>
      <c r="AX1125" s="177"/>
      <c r="AY1125" s="177"/>
      <c r="AZ1125" s="177"/>
      <c r="BA1125" s="177"/>
      <c r="BB1125" s="177"/>
      <c r="BC1125" s="177"/>
      <c r="BD1125" s="177"/>
      <c r="BE1125" s="177"/>
      <c r="BF1125" s="177"/>
      <c r="BG1125" s="177"/>
      <c r="BH1125" s="177"/>
      <c r="BI1125" s="177"/>
      <c r="BJ1125" s="177"/>
      <c r="BK1125" s="177"/>
      <c r="BL1125" s="177"/>
      <c r="BM1125" s="177"/>
      <c r="BQ1125" s="112"/>
      <c r="BR1125" s="113"/>
      <c r="BS1125" s="113"/>
      <c r="BT1125" s="113"/>
      <c r="BU1125" s="112"/>
    </row>
    <row r="1126" spans="1:69" s="119" customFormat="1" ht="12" customHeight="1">
      <c r="A1126" s="215" t="s">
        <v>1360</v>
      </c>
      <c r="B1126" s="216">
        <v>397.38</v>
      </c>
      <c r="D1126" s="218">
        <v>400.91</v>
      </c>
      <c r="E1126" s="219" t="s">
        <v>786</v>
      </c>
      <c r="F1126" s="67">
        <f>IF(D1126&lt;=374.5,(D1126-'[2]Stages'!$C$73)*'[2]Stages'!$H$74+'[2]Stages'!$E$73,IF(D1126&lt;=385.3,(D1126-'[2]Stages'!$C$74)*'[2]Stages'!$H$75+'[2]Stages'!$E$74,IF(D1126&lt;=391.8,(D1126-'[2]Stages'!$C$75)*'[2]Stages'!$H$76+'[2]Stages'!$E$75,IF(D1126&lt;=397.5,(D1126-'[2]Stages'!$C$76)*'[2]Stages'!$H$77+'[2]Stages'!$E$76,IF(D1126&lt;=407,(D1126-'[2]Stages'!$C$77)*'[2]Stages'!$H$78+'[2]Stages'!$E$77,IF(D1126&lt;=411.2,(D1126-'[2]Stages'!$C$78)*'[2]Stages'!$H$79+'[2]Stages'!$E$78,IF(D1126&lt;=416,(D1126-'[2]Stages'!$C$79)*'[2]Stages'!$H$80+'[2]Stages'!$E$79)))))))</f>
        <v>398.39012631578953</v>
      </c>
      <c r="G1126" s="119" t="s">
        <v>19</v>
      </c>
      <c r="H1126" s="215" t="s">
        <v>1310</v>
      </c>
      <c r="I1126" s="220" t="s">
        <v>1337</v>
      </c>
      <c r="M1126" s="216"/>
      <c r="Q1126" s="215" t="s">
        <v>1287</v>
      </c>
      <c r="R1126" s="215" t="s">
        <v>1301</v>
      </c>
      <c r="AA1126" s="221" t="s">
        <v>788</v>
      </c>
      <c r="AB1126" s="18">
        <v>22.4</v>
      </c>
      <c r="AC1126" s="222">
        <v>20.76</v>
      </c>
      <c r="AD1126" s="223"/>
      <c r="AE1126" s="222">
        <v>20.76</v>
      </c>
      <c r="AF1126" s="222">
        <v>0.28</v>
      </c>
      <c r="AG1126" s="222">
        <v>20.76</v>
      </c>
      <c r="AH1126" s="146">
        <f t="shared" si="25"/>
        <v>20.960000000000004</v>
      </c>
      <c r="AI1126" s="222">
        <v>18</v>
      </c>
      <c r="AJ1126" s="223"/>
      <c r="AM1126" s="119" t="s">
        <v>789</v>
      </c>
      <c r="AN1126" s="119" t="s">
        <v>231</v>
      </c>
      <c r="AO1126" s="119">
        <v>284</v>
      </c>
      <c r="AQ1126" s="119">
        <v>599</v>
      </c>
      <c r="AR1126" s="119">
        <v>609</v>
      </c>
      <c r="AS1126" s="119">
        <v>2009</v>
      </c>
      <c r="AW1126" s="119" t="s">
        <v>790</v>
      </c>
      <c r="BE1126" s="177"/>
      <c r="BF1126" s="177"/>
      <c r="BG1126" s="177"/>
      <c r="BK1126" s="112"/>
      <c r="BL1126" s="113"/>
      <c r="BM1126" s="113"/>
      <c r="BN1126" s="113"/>
      <c r="BO1126" s="113"/>
      <c r="BP1126" s="101"/>
      <c r="BQ1126" s="101"/>
    </row>
    <row r="1127" spans="1:69" s="119" customFormat="1" ht="12" customHeight="1">
      <c r="A1127" s="215" t="s">
        <v>1361</v>
      </c>
      <c r="B1127" s="216">
        <v>397.71</v>
      </c>
      <c r="D1127" s="218">
        <v>401.12</v>
      </c>
      <c r="E1127" s="219" t="s">
        <v>786</v>
      </c>
      <c r="F1127" s="67">
        <f>IF(D1127&lt;=374.5,(D1127-'[2]Stages'!$C$73)*'[2]Stages'!$H$74+'[2]Stages'!$E$73,IF(D1127&lt;=385.3,(D1127-'[2]Stages'!$C$74)*'[2]Stages'!$H$75+'[2]Stages'!$E$74,IF(D1127&lt;=391.8,(D1127-'[2]Stages'!$C$75)*'[2]Stages'!$H$76+'[2]Stages'!$E$75,IF(D1127&lt;=397.5,(D1127-'[2]Stages'!$C$76)*'[2]Stages'!$H$77+'[2]Stages'!$E$76,IF(D1127&lt;=407,(D1127-'[2]Stages'!$C$77)*'[2]Stages'!$H$78+'[2]Stages'!$E$77,IF(D1127&lt;=411.2,(D1127-'[2]Stages'!$C$78)*'[2]Stages'!$H$79+'[2]Stages'!$E$78,IF(D1127&lt;=416,(D1127-'[2]Stages'!$C$79)*'[2]Stages'!$H$80+'[2]Stages'!$E$79)))))))</f>
        <v>398.70667368421056</v>
      </c>
      <c r="G1127" s="119" t="s">
        <v>19</v>
      </c>
      <c r="H1127" s="215" t="s">
        <v>1310</v>
      </c>
      <c r="I1127" s="220" t="s">
        <v>1337</v>
      </c>
      <c r="M1127" s="216"/>
      <c r="Q1127" s="215" t="s">
        <v>1317</v>
      </c>
      <c r="R1127" s="215" t="s">
        <v>1318</v>
      </c>
      <c r="AA1127" s="221" t="s">
        <v>788</v>
      </c>
      <c r="AB1127" s="18">
        <v>22.4</v>
      </c>
      <c r="AC1127" s="222">
        <v>18.94</v>
      </c>
      <c r="AD1127" s="223"/>
      <c r="AE1127" s="222">
        <v>18.94</v>
      </c>
      <c r="AF1127" s="222">
        <v>0.8</v>
      </c>
      <c r="AG1127" s="222">
        <v>18.94</v>
      </c>
      <c r="AH1127" s="146">
        <f t="shared" si="25"/>
        <v>19.140000000000004</v>
      </c>
      <c r="AI1127" s="222">
        <v>26</v>
      </c>
      <c r="AJ1127" s="223"/>
      <c r="AM1127" s="119" t="s">
        <v>789</v>
      </c>
      <c r="AN1127" s="119" t="s">
        <v>231</v>
      </c>
      <c r="AO1127" s="119">
        <v>284</v>
      </c>
      <c r="AQ1127" s="119">
        <v>599</v>
      </c>
      <c r="AR1127" s="119">
        <v>609</v>
      </c>
      <c r="AS1127" s="119">
        <v>2009</v>
      </c>
      <c r="AW1127" s="119" t="s">
        <v>790</v>
      </c>
      <c r="BK1127" s="112"/>
      <c r="BL1127" s="113"/>
      <c r="BM1127" s="113"/>
      <c r="BN1127" s="113"/>
      <c r="BO1127" s="113"/>
      <c r="BP1127" s="101"/>
      <c r="BQ1127" s="101"/>
    </row>
    <row r="1128" spans="1:69" s="119" customFormat="1" ht="12" customHeight="1">
      <c r="A1128" s="215" t="s">
        <v>1362</v>
      </c>
      <c r="B1128" s="216">
        <v>397.86</v>
      </c>
      <c r="D1128" s="218">
        <v>401.21</v>
      </c>
      <c r="E1128" s="219" t="s">
        <v>786</v>
      </c>
      <c r="F1128" s="67">
        <f>IF(D1128&lt;=374.5,(D1128-'[2]Stages'!$C$73)*'[2]Stages'!$H$74+'[2]Stages'!$E$73,IF(D1128&lt;=385.3,(D1128-'[2]Stages'!$C$74)*'[2]Stages'!$H$75+'[2]Stages'!$E$74,IF(D1128&lt;=391.8,(D1128-'[2]Stages'!$C$75)*'[2]Stages'!$H$76+'[2]Stages'!$E$75,IF(D1128&lt;=397.5,(D1128-'[2]Stages'!$C$76)*'[2]Stages'!$H$77+'[2]Stages'!$E$76,IF(D1128&lt;=407,(D1128-'[2]Stages'!$C$77)*'[2]Stages'!$H$78+'[2]Stages'!$E$77,IF(D1128&lt;=411.2,(D1128-'[2]Stages'!$C$78)*'[2]Stages'!$H$79+'[2]Stages'!$E$78,IF(D1128&lt;=416,(D1128-'[2]Stages'!$C$79)*'[2]Stages'!$H$80+'[2]Stages'!$E$79)))))))</f>
        <v>398.8423368421052</v>
      </c>
      <c r="G1128" s="119" t="s">
        <v>19</v>
      </c>
      <c r="H1128" s="215" t="s">
        <v>1310</v>
      </c>
      <c r="I1128" s="220" t="s">
        <v>1337</v>
      </c>
      <c r="M1128" s="216"/>
      <c r="Q1128" s="215" t="s">
        <v>1287</v>
      </c>
      <c r="R1128" s="215" t="s">
        <v>1301</v>
      </c>
      <c r="AA1128" s="221" t="s">
        <v>788</v>
      </c>
      <c r="AB1128" s="18">
        <v>22.4</v>
      </c>
      <c r="AC1128" s="222">
        <v>20.42</v>
      </c>
      <c r="AD1128" s="223"/>
      <c r="AE1128" s="222">
        <v>20.42</v>
      </c>
      <c r="AF1128" s="222">
        <v>0.08</v>
      </c>
      <c r="AG1128" s="222">
        <v>20.42</v>
      </c>
      <c r="AH1128" s="146">
        <f t="shared" si="25"/>
        <v>20.620000000000005</v>
      </c>
      <c r="AI1128" s="222">
        <v>19.5</v>
      </c>
      <c r="AJ1128" s="223"/>
      <c r="AM1128" s="119" t="s">
        <v>789</v>
      </c>
      <c r="AN1128" s="119" t="s">
        <v>231</v>
      </c>
      <c r="AO1128" s="119">
        <v>284</v>
      </c>
      <c r="AQ1128" s="119">
        <v>599</v>
      </c>
      <c r="AR1128" s="119">
        <v>609</v>
      </c>
      <c r="AS1128" s="119">
        <v>2009</v>
      </c>
      <c r="AW1128" s="119" t="s">
        <v>790</v>
      </c>
      <c r="BK1128" s="112"/>
      <c r="BL1128" s="113"/>
      <c r="BM1128" s="113"/>
      <c r="BN1128" s="113"/>
      <c r="BO1128" s="113"/>
      <c r="BP1128" s="101"/>
      <c r="BQ1128" s="101"/>
    </row>
    <row r="1129" spans="1:69" s="119" customFormat="1" ht="12" customHeight="1">
      <c r="A1129" s="215" t="s">
        <v>1363</v>
      </c>
      <c r="B1129" s="216">
        <v>398.02</v>
      </c>
      <c r="D1129" s="218">
        <v>401.31</v>
      </c>
      <c r="E1129" s="219" t="s">
        <v>786</v>
      </c>
      <c r="F1129" s="67">
        <f>IF(D1129&lt;=374.5,(D1129-'[2]Stages'!$C$73)*'[2]Stages'!$H$74+'[2]Stages'!$E$73,IF(D1129&lt;=385.3,(D1129-'[2]Stages'!$C$74)*'[2]Stages'!$H$75+'[2]Stages'!$E$74,IF(D1129&lt;=391.8,(D1129-'[2]Stages'!$C$75)*'[2]Stages'!$H$76+'[2]Stages'!$E$75,IF(D1129&lt;=397.5,(D1129-'[2]Stages'!$C$76)*'[2]Stages'!$H$77+'[2]Stages'!$E$76,IF(D1129&lt;=407,(D1129-'[2]Stages'!$C$77)*'[2]Stages'!$H$78+'[2]Stages'!$E$77,IF(D1129&lt;=411.2,(D1129-'[2]Stages'!$C$78)*'[2]Stages'!$H$79+'[2]Stages'!$E$78,IF(D1129&lt;=416,(D1129-'[2]Stages'!$C$79)*'[2]Stages'!$H$80+'[2]Stages'!$E$79)))))))</f>
        <v>398.9930736842105</v>
      </c>
      <c r="G1129" s="119" t="s">
        <v>19</v>
      </c>
      <c r="H1129" s="215" t="s">
        <v>1310</v>
      </c>
      <c r="I1129" s="220" t="s">
        <v>1325</v>
      </c>
      <c r="M1129" s="216"/>
      <c r="Q1129" s="215" t="s">
        <v>207</v>
      </c>
      <c r="R1129" s="215" t="s">
        <v>1154</v>
      </c>
      <c r="AA1129" s="221" t="s">
        <v>788</v>
      </c>
      <c r="AB1129" s="18">
        <v>22.4</v>
      </c>
      <c r="AC1129" s="222">
        <v>20.1</v>
      </c>
      <c r="AD1129" s="223"/>
      <c r="AE1129" s="222">
        <v>20.1</v>
      </c>
      <c r="AF1129" s="222">
        <v>0.15</v>
      </c>
      <c r="AG1129" s="222">
        <v>20.1</v>
      </c>
      <c r="AH1129" s="146">
        <f t="shared" si="25"/>
        <v>20.300000000000004</v>
      </c>
      <c r="AI1129" s="222">
        <v>20.9</v>
      </c>
      <c r="AJ1129" s="223"/>
      <c r="AM1129" s="119" t="s">
        <v>789</v>
      </c>
      <c r="AN1129" s="119" t="s">
        <v>231</v>
      </c>
      <c r="AO1129" s="119">
        <v>284</v>
      </c>
      <c r="AQ1129" s="119">
        <v>599</v>
      </c>
      <c r="AR1129" s="119">
        <v>609</v>
      </c>
      <c r="AS1129" s="119">
        <v>2009</v>
      </c>
      <c r="AW1129" s="119" t="s">
        <v>790</v>
      </c>
      <c r="BK1129" s="112"/>
      <c r="BL1129" s="113"/>
      <c r="BM1129" s="113"/>
      <c r="BN1129" s="113"/>
      <c r="BO1129" s="113"/>
      <c r="BP1129" s="101"/>
      <c r="BQ1129" s="101"/>
    </row>
    <row r="1130" spans="1:69" s="119" customFormat="1" ht="12" customHeight="1">
      <c r="A1130" s="215" t="s">
        <v>1364</v>
      </c>
      <c r="B1130" s="217">
        <v>398.37</v>
      </c>
      <c r="D1130" s="224">
        <v>401.53</v>
      </c>
      <c r="E1130" s="219" t="s">
        <v>786</v>
      </c>
      <c r="F1130" s="67">
        <f>IF(D1130&lt;=374.5,(D1130-'[2]Stages'!$C$73)*'[2]Stages'!$H$74+'[2]Stages'!$E$73,IF(D1130&lt;=385.3,(D1130-'[2]Stages'!$C$74)*'[2]Stages'!$H$75+'[2]Stages'!$E$74,IF(D1130&lt;=391.8,(D1130-'[2]Stages'!$C$75)*'[2]Stages'!$H$76+'[2]Stages'!$E$75,IF(D1130&lt;=397.5,(D1130-'[2]Stages'!$C$76)*'[2]Stages'!$H$77+'[2]Stages'!$E$76,IF(D1130&lt;=407,(D1130-'[2]Stages'!$C$77)*'[2]Stages'!$H$78+'[2]Stages'!$E$77,IF(D1130&lt;=411.2,(D1130-'[2]Stages'!$C$78)*'[2]Stages'!$H$79+'[2]Stages'!$E$78,IF(D1130&lt;=416,(D1130-'[2]Stages'!$C$79)*'[2]Stages'!$H$80+'[2]Stages'!$E$79)))))))</f>
        <v>399.32469473684205</v>
      </c>
      <c r="G1130" s="119" t="s">
        <v>19</v>
      </c>
      <c r="H1130" s="215" t="s">
        <v>1310</v>
      </c>
      <c r="I1130" s="220" t="s">
        <v>1337</v>
      </c>
      <c r="M1130" s="217"/>
      <c r="Q1130" s="215" t="s">
        <v>207</v>
      </c>
      <c r="R1130" s="215" t="s">
        <v>1154</v>
      </c>
      <c r="AA1130" s="221" t="s">
        <v>788</v>
      </c>
      <c r="AB1130" s="18">
        <v>22.4</v>
      </c>
      <c r="AC1130" s="225">
        <v>20.14</v>
      </c>
      <c r="AD1130" s="223"/>
      <c r="AE1130" s="225">
        <v>20.14</v>
      </c>
      <c r="AF1130" s="225">
        <v>0.1</v>
      </c>
      <c r="AG1130" s="225">
        <v>20.14</v>
      </c>
      <c r="AH1130" s="146">
        <f t="shared" si="25"/>
        <v>20.340000000000003</v>
      </c>
      <c r="AI1130" s="225">
        <v>20.7</v>
      </c>
      <c r="AJ1130" s="223"/>
      <c r="AM1130" s="119" t="s">
        <v>789</v>
      </c>
      <c r="AN1130" s="119" t="s">
        <v>231</v>
      </c>
      <c r="AO1130" s="119">
        <v>284</v>
      </c>
      <c r="AQ1130" s="119">
        <v>599</v>
      </c>
      <c r="AR1130" s="119">
        <v>609</v>
      </c>
      <c r="AS1130" s="119">
        <v>2009</v>
      </c>
      <c r="AW1130" s="119" t="s">
        <v>790</v>
      </c>
      <c r="BE1130" s="177"/>
      <c r="BF1130" s="177"/>
      <c r="BG1130" s="177"/>
      <c r="BK1130" s="112"/>
      <c r="BL1130" s="113"/>
      <c r="BM1130" s="113"/>
      <c r="BN1130" s="113"/>
      <c r="BO1130" s="113"/>
      <c r="BP1130" s="101"/>
      <c r="BQ1130" s="101"/>
    </row>
    <row r="1131" spans="1:69" s="119" customFormat="1" ht="12" customHeight="1">
      <c r="A1131" s="215" t="s">
        <v>1365</v>
      </c>
      <c r="B1131" s="216">
        <v>398.51</v>
      </c>
      <c r="D1131" s="218">
        <v>401.62</v>
      </c>
      <c r="E1131" s="219" t="s">
        <v>786</v>
      </c>
      <c r="F1131" s="67">
        <f>IF(D1131&lt;=374.5,(D1131-'[2]Stages'!$C$73)*'[2]Stages'!$H$74+'[2]Stages'!$E$73,IF(D1131&lt;=385.3,(D1131-'[2]Stages'!$C$74)*'[2]Stages'!$H$75+'[2]Stages'!$E$74,IF(D1131&lt;=391.8,(D1131-'[2]Stages'!$C$75)*'[2]Stages'!$H$76+'[2]Stages'!$E$75,IF(D1131&lt;=397.5,(D1131-'[2]Stages'!$C$76)*'[2]Stages'!$H$77+'[2]Stages'!$E$76,IF(D1131&lt;=407,(D1131-'[2]Stages'!$C$77)*'[2]Stages'!$H$78+'[2]Stages'!$E$77,IF(D1131&lt;=411.2,(D1131-'[2]Stages'!$C$78)*'[2]Stages'!$H$79+'[2]Stages'!$E$78,IF(D1131&lt;=416,(D1131-'[2]Stages'!$C$79)*'[2]Stages'!$H$80+'[2]Stages'!$E$79)))))))</f>
        <v>399.46035789473683</v>
      </c>
      <c r="G1131" s="119" t="s">
        <v>19</v>
      </c>
      <c r="H1131" s="215" t="s">
        <v>1310</v>
      </c>
      <c r="I1131" s="220" t="s">
        <v>1366</v>
      </c>
      <c r="M1131" s="216"/>
      <c r="Q1131" s="215" t="s">
        <v>1287</v>
      </c>
      <c r="R1131" s="215" t="s">
        <v>1301</v>
      </c>
      <c r="AA1131" s="221" t="s">
        <v>788</v>
      </c>
      <c r="AB1131" s="18">
        <v>22.4</v>
      </c>
      <c r="AC1131" s="222">
        <v>20.86</v>
      </c>
      <c r="AD1131" s="223"/>
      <c r="AE1131" s="222">
        <v>20.86</v>
      </c>
      <c r="AF1131" s="222">
        <v>0.35</v>
      </c>
      <c r="AG1131" s="222">
        <v>20.86</v>
      </c>
      <c r="AH1131" s="146">
        <f t="shared" si="25"/>
        <v>21.060000000000002</v>
      </c>
      <c r="AI1131" s="222">
        <v>17.6</v>
      </c>
      <c r="AJ1131" s="223"/>
      <c r="AM1131" s="119" t="s">
        <v>789</v>
      </c>
      <c r="AN1131" s="119" t="s">
        <v>231</v>
      </c>
      <c r="AO1131" s="119">
        <v>284</v>
      </c>
      <c r="AQ1131" s="119">
        <v>599</v>
      </c>
      <c r="AR1131" s="119">
        <v>609</v>
      </c>
      <c r="AS1131" s="119">
        <v>2009</v>
      </c>
      <c r="AW1131" s="119" t="s">
        <v>790</v>
      </c>
      <c r="BK1131" s="112"/>
      <c r="BL1131" s="113"/>
      <c r="BM1131" s="113"/>
      <c r="BN1131" s="113"/>
      <c r="BO1131" s="113"/>
      <c r="BP1131" s="101"/>
      <c r="BQ1131" s="101"/>
    </row>
    <row r="1132" spans="1:69" s="119" customFormat="1" ht="12" customHeight="1">
      <c r="A1132" s="215" t="s">
        <v>1367</v>
      </c>
      <c r="B1132" s="216">
        <v>399.18</v>
      </c>
      <c r="D1132" s="218">
        <v>402.05</v>
      </c>
      <c r="E1132" s="219" t="s">
        <v>786</v>
      </c>
      <c r="F1132" s="67">
        <f>IF(D1132&lt;=374.5,(D1132-'[2]Stages'!$C$73)*'[2]Stages'!$H$74+'[2]Stages'!$E$73,IF(D1132&lt;=385.3,(D1132-'[2]Stages'!$C$74)*'[2]Stages'!$H$75+'[2]Stages'!$E$74,IF(D1132&lt;=391.8,(D1132-'[2]Stages'!$C$75)*'[2]Stages'!$H$76+'[2]Stages'!$E$75,IF(D1132&lt;=397.5,(D1132-'[2]Stages'!$C$76)*'[2]Stages'!$H$77+'[2]Stages'!$E$76,IF(D1132&lt;=407,(D1132-'[2]Stages'!$C$77)*'[2]Stages'!$H$78+'[2]Stages'!$E$77,IF(D1132&lt;=411.2,(D1132-'[2]Stages'!$C$78)*'[2]Stages'!$H$79+'[2]Stages'!$E$78,IF(D1132&lt;=416,(D1132-'[2]Stages'!$C$79)*'[2]Stages'!$H$80+'[2]Stages'!$E$79)))))))</f>
        <v>400.1085263157895</v>
      </c>
      <c r="G1132" s="119" t="s">
        <v>19</v>
      </c>
      <c r="H1132" s="215" t="s">
        <v>1310</v>
      </c>
      <c r="I1132" s="220" t="s">
        <v>1366</v>
      </c>
      <c r="M1132" s="216"/>
      <c r="Q1132" s="215" t="s">
        <v>1287</v>
      </c>
      <c r="R1132" s="215" t="s">
        <v>1301</v>
      </c>
      <c r="AA1132" s="221" t="s">
        <v>788</v>
      </c>
      <c r="AB1132" s="18">
        <v>22.4</v>
      </c>
      <c r="AC1132" s="222">
        <v>19.39</v>
      </c>
      <c r="AD1132" s="223"/>
      <c r="AE1132" s="222">
        <v>19.39</v>
      </c>
      <c r="AF1132" s="222">
        <v>0.3</v>
      </c>
      <c r="AG1132" s="222">
        <v>19.39</v>
      </c>
      <c r="AH1132" s="146">
        <f t="shared" si="25"/>
        <v>19.590000000000003</v>
      </c>
      <c r="AI1132" s="222">
        <v>24</v>
      </c>
      <c r="AJ1132" s="223"/>
      <c r="AM1132" s="119" t="s">
        <v>789</v>
      </c>
      <c r="AN1132" s="119" t="s">
        <v>231</v>
      </c>
      <c r="AO1132" s="119">
        <v>284</v>
      </c>
      <c r="AQ1132" s="119">
        <v>599</v>
      </c>
      <c r="AR1132" s="119">
        <v>609</v>
      </c>
      <c r="AS1132" s="119">
        <v>2009</v>
      </c>
      <c r="AW1132" s="119" t="s">
        <v>790</v>
      </c>
      <c r="BK1132" s="112"/>
      <c r="BL1132" s="113"/>
      <c r="BM1132" s="113"/>
      <c r="BN1132" s="113"/>
      <c r="BO1132" s="113"/>
      <c r="BP1132" s="101"/>
      <c r="BQ1132" s="101"/>
    </row>
    <row r="1133" spans="1:69" s="119" customFormat="1" ht="12" customHeight="1">
      <c r="A1133" s="215" t="s">
        <v>1368</v>
      </c>
      <c r="B1133" s="216">
        <v>399.52</v>
      </c>
      <c r="D1133" s="218">
        <v>402.26</v>
      </c>
      <c r="E1133" s="219" t="s">
        <v>786</v>
      </c>
      <c r="F1133" s="67">
        <f>IF(D1133&lt;=374.5,(D1133-'[2]Stages'!$C$73)*'[2]Stages'!$H$74+'[2]Stages'!$E$73,IF(D1133&lt;=385.3,(D1133-'[2]Stages'!$C$74)*'[2]Stages'!$H$75+'[2]Stages'!$E$74,IF(D1133&lt;=391.8,(D1133-'[2]Stages'!$C$75)*'[2]Stages'!$H$76+'[2]Stages'!$E$75,IF(D1133&lt;=397.5,(D1133-'[2]Stages'!$C$76)*'[2]Stages'!$H$77+'[2]Stages'!$E$76,IF(D1133&lt;=407,(D1133-'[2]Stages'!$C$77)*'[2]Stages'!$H$78+'[2]Stages'!$E$77,IF(D1133&lt;=411.2,(D1133-'[2]Stages'!$C$78)*'[2]Stages'!$H$79+'[2]Stages'!$E$78,IF(D1133&lt;=416,(D1133-'[2]Stages'!$C$79)*'[2]Stages'!$H$80+'[2]Stages'!$E$79)))))))</f>
        <v>400.42507368421053</v>
      </c>
      <c r="G1133" s="119" t="s">
        <v>19</v>
      </c>
      <c r="H1133" s="215" t="s">
        <v>1310</v>
      </c>
      <c r="I1133" s="220" t="s">
        <v>1366</v>
      </c>
      <c r="M1133" s="216"/>
      <c r="Q1133" s="215" t="s">
        <v>1287</v>
      </c>
      <c r="R1133" s="215" t="s">
        <v>1301</v>
      </c>
      <c r="AA1133" s="221" t="s">
        <v>788</v>
      </c>
      <c r="AB1133" s="18">
        <v>22.4</v>
      </c>
      <c r="AC1133" s="222">
        <v>19.74</v>
      </c>
      <c r="AD1133" s="223"/>
      <c r="AE1133" s="222">
        <v>19.74</v>
      </c>
      <c r="AF1133" s="222">
        <v>0.15</v>
      </c>
      <c r="AG1133" s="222">
        <v>19.74</v>
      </c>
      <c r="AH1133" s="146">
        <f t="shared" si="25"/>
        <v>19.94</v>
      </c>
      <c r="AI1133" s="222">
        <v>22.5</v>
      </c>
      <c r="AJ1133" s="223"/>
      <c r="AM1133" s="119" t="s">
        <v>789</v>
      </c>
      <c r="AN1133" s="119" t="s">
        <v>231</v>
      </c>
      <c r="AO1133" s="119">
        <v>284</v>
      </c>
      <c r="AQ1133" s="119">
        <v>599</v>
      </c>
      <c r="AR1133" s="119">
        <v>609</v>
      </c>
      <c r="AS1133" s="119">
        <v>2009</v>
      </c>
      <c r="AW1133" s="119" t="s">
        <v>790</v>
      </c>
      <c r="BK1133" s="112"/>
      <c r="BL1133" s="113"/>
      <c r="BM1133" s="113"/>
      <c r="BN1133" s="113"/>
      <c r="BO1133" s="113"/>
      <c r="BP1133" s="101"/>
      <c r="BQ1133" s="101"/>
    </row>
    <row r="1134" spans="1:69" s="119" customFormat="1" ht="12" customHeight="1">
      <c r="A1134" s="215" t="s">
        <v>1369</v>
      </c>
      <c r="B1134" s="216">
        <v>400.3</v>
      </c>
      <c r="D1134" s="218">
        <v>402.76</v>
      </c>
      <c r="E1134" s="219" t="s">
        <v>786</v>
      </c>
      <c r="F1134" s="67">
        <f>IF(D1134&lt;=374.5,(D1134-'[2]Stages'!$C$73)*'[2]Stages'!$H$74+'[2]Stages'!$E$73,IF(D1134&lt;=385.3,(D1134-'[2]Stages'!$C$74)*'[2]Stages'!$H$75+'[2]Stages'!$E$74,IF(D1134&lt;=391.8,(D1134-'[2]Stages'!$C$75)*'[2]Stages'!$H$76+'[2]Stages'!$E$75,IF(D1134&lt;=397.5,(D1134-'[2]Stages'!$C$76)*'[2]Stages'!$H$77+'[2]Stages'!$E$76,IF(D1134&lt;=407,(D1134-'[2]Stages'!$C$77)*'[2]Stages'!$H$78+'[2]Stages'!$E$77,IF(D1134&lt;=411.2,(D1134-'[2]Stages'!$C$78)*'[2]Stages'!$H$79+'[2]Stages'!$E$78,IF(D1134&lt;=416,(D1134-'[2]Stages'!$C$79)*'[2]Stages'!$H$80+'[2]Stages'!$E$79)))))))</f>
        <v>401.1787578947368</v>
      </c>
      <c r="G1134" s="119" t="s">
        <v>19</v>
      </c>
      <c r="H1134" s="215" t="s">
        <v>1310</v>
      </c>
      <c r="I1134" s="220" t="s">
        <v>1370</v>
      </c>
      <c r="M1134" s="216"/>
      <c r="Q1134" s="215" t="s">
        <v>1317</v>
      </c>
      <c r="R1134" s="215" t="s">
        <v>1371</v>
      </c>
      <c r="AA1134" s="221" t="s">
        <v>788</v>
      </c>
      <c r="AB1134" s="18">
        <v>22.4</v>
      </c>
      <c r="AC1134" s="222">
        <v>18.46</v>
      </c>
      <c r="AD1134" s="223"/>
      <c r="AE1134" s="222">
        <v>18.46</v>
      </c>
      <c r="AF1134" s="222">
        <v>0.29</v>
      </c>
      <c r="AG1134" s="222">
        <v>18.46</v>
      </c>
      <c r="AH1134" s="146">
        <f t="shared" si="25"/>
        <v>18.660000000000004</v>
      </c>
      <c r="AI1134" s="222">
        <v>28.1</v>
      </c>
      <c r="AJ1134" s="223"/>
      <c r="AM1134" s="119" t="s">
        <v>789</v>
      </c>
      <c r="AN1134" s="119" t="s">
        <v>231</v>
      </c>
      <c r="AO1134" s="119">
        <v>284</v>
      </c>
      <c r="AQ1134" s="119">
        <v>599</v>
      </c>
      <c r="AR1134" s="119">
        <v>609</v>
      </c>
      <c r="AS1134" s="119">
        <v>2009</v>
      </c>
      <c r="AW1134" s="119" t="s">
        <v>790</v>
      </c>
      <c r="BK1134" s="112"/>
      <c r="BL1134" s="113"/>
      <c r="BM1134" s="113"/>
      <c r="BN1134" s="113"/>
      <c r="BO1134" s="113"/>
      <c r="BP1134" s="101"/>
      <c r="BQ1134" s="101"/>
    </row>
    <row r="1135" spans="1:69" s="119" customFormat="1" ht="12" customHeight="1">
      <c r="A1135" s="215" t="s">
        <v>1372</v>
      </c>
      <c r="B1135" s="216">
        <v>402.18</v>
      </c>
      <c r="D1135" s="218">
        <v>403.95</v>
      </c>
      <c r="E1135" s="219" t="s">
        <v>786</v>
      </c>
      <c r="F1135" s="67">
        <f>IF(D1135&lt;=374.5,(D1135-'[2]Stages'!$C$73)*'[2]Stages'!$H$74+'[2]Stages'!$E$73,IF(D1135&lt;=385.3,(D1135-'[2]Stages'!$C$74)*'[2]Stages'!$H$75+'[2]Stages'!$E$74,IF(D1135&lt;=391.8,(D1135-'[2]Stages'!$C$75)*'[2]Stages'!$H$76+'[2]Stages'!$E$75,IF(D1135&lt;=397.5,(D1135-'[2]Stages'!$C$76)*'[2]Stages'!$H$77+'[2]Stages'!$E$76,IF(D1135&lt;=407,(D1135-'[2]Stages'!$C$77)*'[2]Stages'!$H$78+'[2]Stages'!$E$77,IF(D1135&lt;=411.2,(D1135-'[2]Stages'!$C$78)*'[2]Stages'!$H$79+'[2]Stages'!$E$78,IF(D1135&lt;=416,(D1135-'[2]Stages'!$C$79)*'[2]Stages'!$H$80+'[2]Stages'!$E$79)))))))</f>
        <v>402.9725263157894</v>
      </c>
      <c r="G1135" s="119" t="s">
        <v>19</v>
      </c>
      <c r="H1135" s="215" t="s">
        <v>1310</v>
      </c>
      <c r="I1135" s="215" t="s">
        <v>1373</v>
      </c>
      <c r="M1135" s="216"/>
      <c r="Q1135" s="215" t="s">
        <v>1317</v>
      </c>
      <c r="R1135" s="215" t="s">
        <v>1371</v>
      </c>
      <c r="AA1135" s="221">
        <v>1</v>
      </c>
      <c r="AB1135" s="18">
        <v>22.4</v>
      </c>
      <c r="AC1135" s="222">
        <v>16.69</v>
      </c>
      <c r="AD1135" s="223"/>
      <c r="AE1135" s="222">
        <v>16.69</v>
      </c>
      <c r="AF1135" s="222"/>
      <c r="AG1135" s="222">
        <v>16.69</v>
      </c>
      <c r="AH1135" s="146">
        <f t="shared" si="25"/>
        <v>16.890000000000004</v>
      </c>
      <c r="AI1135" s="222">
        <v>35.8</v>
      </c>
      <c r="AJ1135" s="223"/>
      <c r="AM1135" s="119" t="s">
        <v>789</v>
      </c>
      <c r="AN1135" s="119" t="s">
        <v>231</v>
      </c>
      <c r="AO1135" s="119">
        <v>284</v>
      </c>
      <c r="AQ1135" s="119">
        <v>599</v>
      </c>
      <c r="AR1135" s="119">
        <v>609</v>
      </c>
      <c r="AS1135" s="119">
        <v>2009</v>
      </c>
      <c r="AW1135" s="119" t="s">
        <v>790</v>
      </c>
      <c r="BK1135" s="112"/>
      <c r="BL1135" s="113"/>
      <c r="BM1135" s="113"/>
      <c r="BN1135" s="113"/>
      <c r="BO1135" s="113"/>
      <c r="BP1135" s="101"/>
      <c r="BQ1135" s="101"/>
    </row>
    <row r="1136" spans="1:69" s="119" customFormat="1" ht="12" customHeight="1">
      <c r="A1136" s="215" t="s">
        <v>1374</v>
      </c>
      <c r="B1136" s="216">
        <v>402.22</v>
      </c>
      <c r="D1136" s="218">
        <v>403.97</v>
      </c>
      <c r="E1136" s="219" t="s">
        <v>786</v>
      </c>
      <c r="F1136" s="67">
        <f>IF(D1136&lt;=374.5,(D1136-'[2]Stages'!$C$73)*'[2]Stages'!$H$74+'[2]Stages'!$E$73,IF(D1136&lt;=385.3,(D1136-'[2]Stages'!$C$74)*'[2]Stages'!$H$75+'[2]Stages'!$E$74,IF(D1136&lt;=391.8,(D1136-'[2]Stages'!$C$75)*'[2]Stages'!$H$76+'[2]Stages'!$E$75,IF(D1136&lt;=397.5,(D1136-'[2]Stages'!$C$76)*'[2]Stages'!$H$77+'[2]Stages'!$E$76,IF(D1136&lt;=407,(D1136-'[2]Stages'!$C$77)*'[2]Stages'!$H$78+'[2]Stages'!$E$77,IF(D1136&lt;=411.2,(D1136-'[2]Stages'!$C$78)*'[2]Stages'!$H$79+'[2]Stages'!$E$78,IF(D1136&lt;=416,(D1136-'[2]Stages'!$C$79)*'[2]Stages'!$H$80+'[2]Stages'!$E$79)))))))</f>
        <v>403.00267368421055</v>
      </c>
      <c r="G1136" s="119" t="s">
        <v>19</v>
      </c>
      <c r="H1136" s="215" t="s">
        <v>1310</v>
      </c>
      <c r="I1136" s="215" t="s">
        <v>1373</v>
      </c>
      <c r="M1136" s="216"/>
      <c r="Q1136" s="215" t="s">
        <v>1317</v>
      </c>
      <c r="R1136" s="215" t="s">
        <v>1371</v>
      </c>
      <c r="AA1136" s="221">
        <v>3</v>
      </c>
      <c r="AB1136" s="18">
        <v>22.4</v>
      </c>
      <c r="AC1136" s="222">
        <v>17.48</v>
      </c>
      <c r="AD1136" s="223"/>
      <c r="AE1136" s="222">
        <v>17.48</v>
      </c>
      <c r="AF1136" s="222">
        <v>0.14</v>
      </c>
      <c r="AG1136" s="222">
        <v>17.48</v>
      </c>
      <c r="AH1136" s="146">
        <f t="shared" si="25"/>
        <v>17.680000000000003</v>
      </c>
      <c r="AI1136" s="222">
        <v>32.4</v>
      </c>
      <c r="AJ1136" s="223"/>
      <c r="AM1136" s="119" t="s">
        <v>789</v>
      </c>
      <c r="AN1136" s="119" t="s">
        <v>231</v>
      </c>
      <c r="AO1136" s="119">
        <v>284</v>
      </c>
      <c r="AQ1136" s="119">
        <v>599</v>
      </c>
      <c r="AR1136" s="119">
        <v>609</v>
      </c>
      <c r="AS1136" s="119">
        <v>2009</v>
      </c>
      <c r="AW1136" s="119" t="s">
        <v>790</v>
      </c>
      <c r="BK1136" s="112"/>
      <c r="BL1136" s="113"/>
      <c r="BM1136" s="113"/>
      <c r="BN1136" s="113"/>
      <c r="BO1136" s="113"/>
      <c r="BP1136" s="101"/>
      <c r="BQ1136" s="101"/>
    </row>
    <row r="1137" spans="1:69" s="119" customFormat="1" ht="12" customHeight="1">
      <c r="A1137" s="215" t="s">
        <v>1375</v>
      </c>
      <c r="B1137" s="216">
        <v>402.23</v>
      </c>
      <c r="D1137" s="218">
        <v>403.98</v>
      </c>
      <c r="E1137" s="219" t="s">
        <v>786</v>
      </c>
      <c r="F1137" s="67">
        <f>IF(D1137&lt;=374.5,(D1137-'[2]Stages'!$C$73)*'[2]Stages'!$H$74+'[2]Stages'!$E$73,IF(D1137&lt;=385.3,(D1137-'[2]Stages'!$C$74)*'[2]Stages'!$H$75+'[2]Stages'!$E$74,IF(D1137&lt;=391.8,(D1137-'[2]Stages'!$C$75)*'[2]Stages'!$H$76+'[2]Stages'!$E$75,IF(D1137&lt;=397.5,(D1137-'[2]Stages'!$C$76)*'[2]Stages'!$H$77+'[2]Stages'!$E$76,IF(D1137&lt;=407,(D1137-'[2]Stages'!$C$77)*'[2]Stages'!$H$78+'[2]Stages'!$E$77,IF(D1137&lt;=411.2,(D1137-'[2]Stages'!$C$78)*'[2]Stages'!$H$79+'[2]Stages'!$E$78,IF(D1137&lt;=416,(D1137-'[2]Stages'!$C$79)*'[2]Stages'!$H$80+'[2]Stages'!$E$79)))))))</f>
        <v>403.01774736842106</v>
      </c>
      <c r="G1137" s="119" t="s">
        <v>19</v>
      </c>
      <c r="H1137" s="215" t="s">
        <v>1310</v>
      </c>
      <c r="I1137" s="215" t="s">
        <v>1373</v>
      </c>
      <c r="M1137" s="216"/>
      <c r="Q1137" s="215" t="s">
        <v>1317</v>
      </c>
      <c r="R1137" s="215" t="s">
        <v>1371</v>
      </c>
      <c r="AA1137" s="221" t="s">
        <v>788</v>
      </c>
      <c r="AB1137" s="18">
        <v>22.4</v>
      </c>
      <c r="AC1137" s="222">
        <v>17.64</v>
      </c>
      <c r="AD1137" s="223"/>
      <c r="AE1137" s="222">
        <v>17.64</v>
      </c>
      <c r="AF1137" s="222">
        <v>0.61</v>
      </c>
      <c r="AG1137" s="222">
        <v>17.64</v>
      </c>
      <c r="AH1137" s="146">
        <f t="shared" si="25"/>
        <v>17.840000000000003</v>
      </c>
      <c r="AI1137" s="222">
        <v>31.7</v>
      </c>
      <c r="AJ1137" s="223"/>
      <c r="AM1137" s="119" t="s">
        <v>789</v>
      </c>
      <c r="AN1137" s="119" t="s">
        <v>231</v>
      </c>
      <c r="AO1137" s="119">
        <v>284</v>
      </c>
      <c r="AQ1137" s="119">
        <v>599</v>
      </c>
      <c r="AR1137" s="119">
        <v>609</v>
      </c>
      <c r="AS1137" s="119">
        <v>2009</v>
      </c>
      <c r="AW1137" s="119" t="s">
        <v>790</v>
      </c>
      <c r="BK1137" s="112"/>
      <c r="BL1137" s="113"/>
      <c r="BM1137" s="113"/>
      <c r="BN1137" s="113"/>
      <c r="BO1137" s="113"/>
      <c r="BP1137" s="101"/>
      <c r="BQ1137" s="101"/>
    </row>
    <row r="1138" spans="1:69" s="119" customFormat="1" ht="12" customHeight="1">
      <c r="A1138" s="215" t="s">
        <v>1376</v>
      </c>
      <c r="B1138" s="216">
        <v>402.24</v>
      </c>
      <c r="D1138" s="218">
        <v>403.99</v>
      </c>
      <c r="E1138" s="219" t="s">
        <v>786</v>
      </c>
      <c r="F1138" s="67">
        <f>IF(D1138&lt;=374.5,(D1138-'[2]Stages'!$C$73)*'[2]Stages'!$H$74+'[2]Stages'!$E$73,IF(D1138&lt;=385.3,(D1138-'[2]Stages'!$C$74)*'[2]Stages'!$H$75+'[2]Stages'!$E$74,IF(D1138&lt;=391.8,(D1138-'[2]Stages'!$C$75)*'[2]Stages'!$H$76+'[2]Stages'!$E$75,IF(D1138&lt;=397.5,(D1138-'[2]Stages'!$C$76)*'[2]Stages'!$H$77+'[2]Stages'!$E$76,IF(D1138&lt;=407,(D1138-'[2]Stages'!$C$77)*'[2]Stages'!$H$78+'[2]Stages'!$E$77,IF(D1138&lt;=411.2,(D1138-'[2]Stages'!$C$78)*'[2]Stages'!$H$79+'[2]Stages'!$E$78,IF(D1138&lt;=416,(D1138-'[2]Stages'!$C$79)*'[2]Stages'!$H$80+'[2]Stages'!$E$79)))))))</f>
        <v>403.03282105263156</v>
      </c>
      <c r="G1138" s="119" t="s">
        <v>19</v>
      </c>
      <c r="H1138" s="215" t="s">
        <v>1310</v>
      </c>
      <c r="I1138" s="215" t="s">
        <v>1373</v>
      </c>
      <c r="M1138" s="216"/>
      <c r="Q1138" s="215" t="s">
        <v>1317</v>
      </c>
      <c r="R1138" s="215" t="s">
        <v>1371</v>
      </c>
      <c r="AA1138" s="221" t="s">
        <v>788</v>
      </c>
      <c r="AB1138" s="18">
        <v>22.4</v>
      </c>
      <c r="AC1138" s="222">
        <v>18.24</v>
      </c>
      <c r="AD1138" s="223"/>
      <c r="AE1138" s="222">
        <v>18.24</v>
      </c>
      <c r="AF1138" s="222">
        <v>0.38</v>
      </c>
      <c r="AG1138" s="222">
        <v>18.24</v>
      </c>
      <c r="AH1138" s="146">
        <f t="shared" si="25"/>
        <v>18.44</v>
      </c>
      <c r="AI1138" s="222">
        <v>29</v>
      </c>
      <c r="AJ1138" s="223"/>
      <c r="AM1138" s="119" t="s">
        <v>789</v>
      </c>
      <c r="AN1138" s="119" t="s">
        <v>231</v>
      </c>
      <c r="AO1138" s="119">
        <v>284</v>
      </c>
      <c r="AQ1138" s="119">
        <v>599</v>
      </c>
      <c r="AR1138" s="119">
        <v>609</v>
      </c>
      <c r="AS1138" s="119">
        <v>2009</v>
      </c>
      <c r="AW1138" s="119" t="s">
        <v>790</v>
      </c>
      <c r="BK1138" s="112"/>
      <c r="BL1138" s="113"/>
      <c r="BM1138" s="113"/>
      <c r="BN1138" s="113"/>
      <c r="BO1138" s="113"/>
      <c r="BP1138" s="101"/>
      <c r="BQ1138" s="101"/>
    </row>
    <row r="1139" spans="1:69" s="119" customFormat="1" ht="12" customHeight="1">
      <c r="A1139" s="215" t="s">
        <v>1377</v>
      </c>
      <c r="B1139" s="216">
        <v>402.27</v>
      </c>
      <c r="D1139" s="218">
        <v>404</v>
      </c>
      <c r="E1139" s="219" t="s">
        <v>786</v>
      </c>
      <c r="F1139" s="67">
        <f>IF(D1139&lt;=374.5,(D1139-'[2]Stages'!$C$73)*'[2]Stages'!$H$74+'[2]Stages'!$E$73,IF(D1139&lt;=385.3,(D1139-'[2]Stages'!$C$74)*'[2]Stages'!$H$75+'[2]Stages'!$E$74,IF(D1139&lt;=391.8,(D1139-'[2]Stages'!$C$75)*'[2]Stages'!$H$76+'[2]Stages'!$E$75,IF(D1139&lt;=397.5,(D1139-'[2]Stages'!$C$76)*'[2]Stages'!$H$77+'[2]Stages'!$E$76,IF(D1139&lt;=407,(D1139-'[2]Stages'!$C$77)*'[2]Stages'!$H$78+'[2]Stages'!$E$77,IF(D1139&lt;=411.2,(D1139-'[2]Stages'!$C$78)*'[2]Stages'!$H$79+'[2]Stages'!$E$78,IF(D1139&lt;=416,(D1139-'[2]Stages'!$C$79)*'[2]Stages'!$H$80+'[2]Stages'!$E$79)))))))</f>
        <v>403.0478947368421</v>
      </c>
      <c r="G1139" s="119" t="s">
        <v>19</v>
      </c>
      <c r="H1139" s="215" t="s">
        <v>1310</v>
      </c>
      <c r="I1139" s="220" t="s">
        <v>1378</v>
      </c>
      <c r="M1139" s="216"/>
      <c r="Q1139" s="215" t="s">
        <v>1317</v>
      </c>
      <c r="R1139" s="215" t="s">
        <v>1371</v>
      </c>
      <c r="AA1139" s="221" t="s">
        <v>788</v>
      </c>
      <c r="AB1139" s="18">
        <v>22.4</v>
      </c>
      <c r="AC1139" s="222">
        <v>18.19</v>
      </c>
      <c r="AD1139" s="223"/>
      <c r="AE1139" s="222">
        <v>18.19</v>
      </c>
      <c r="AF1139" s="222">
        <v>0.32</v>
      </c>
      <c r="AG1139" s="222">
        <v>18.19</v>
      </c>
      <c r="AH1139" s="146">
        <f t="shared" si="25"/>
        <v>18.390000000000004</v>
      </c>
      <c r="AI1139" s="222">
        <v>29.2</v>
      </c>
      <c r="AJ1139" s="223"/>
      <c r="AM1139" s="119" t="s">
        <v>789</v>
      </c>
      <c r="AN1139" s="119" t="s">
        <v>231</v>
      </c>
      <c r="AO1139" s="119">
        <v>284</v>
      </c>
      <c r="AQ1139" s="119">
        <v>599</v>
      </c>
      <c r="AR1139" s="119">
        <v>609</v>
      </c>
      <c r="AS1139" s="119">
        <v>2009</v>
      </c>
      <c r="AW1139" s="119" t="s">
        <v>790</v>
      </c>
      <c r="BK1139" s="112"/>
      <c r="BL1139" s="113"/>
      <c r="BM1139" s="113"/>
      <c r="BN1139" s="113"/>
      <c r="BO1139" s="113"/>
      <c r="BP1139" s="101"/>
      <c r="BQ1139" s="101"/>
    </row>
    <row r="1140" spans="1:69" s="119" customFormat="1" ht="12" customHeight="1">
      <c r="A1140" s="215" t="s">
        <v>1379</v>
      </c>
      <c r="B1140" s="216">
        <v>402.34</v>
      </c>
      <c r="D1140" s="218">
        <v>404.05</v>
      </c>
      <c r="E1140" s="219" t="s">
        <v>786</v>
      </c>
      <c r="F1140" s="67">
        <f>IF(D1140&lt;=374.5,(D1140-'[2]Stages'!$C$73)*'[2]Stages'!$H$74+'[2]Stages'!$E$73,IF(D1140&lt;=385.3,(D1140-'[2]Stages'!$C$74)*'[2]Stages'!$H$75+'[2]Stages'!$E$74,IF(D1140&lt;=391.8,(D1140-'[2]Stages'!$C$75)*'[2]Stages'!$H$76+'[2]Stages'!$E$75,IF(D1140&lt;=397.5,(D1140-'[2]Stages'!$C$76)*'[2]Stages'!$H$77+'[2]Stages'!$E$76,IF(D1140&lt;=407,(D1140-'[2]Stages'!$C$77)*'[2]Stages'!$H$78+'[2]Stages'!$E$77,IF(D1140&lt;=411.2,(D1140-'[2]Stages'!$C$78)*'[2]Stages'!$H$79+'[2]Stages'!$E$78,IF(D1140&lt;=416,(D1140-'[2]Stages'!$C$79)*'[2]Stages'!$H$80+'[2]Stages'!$E$79)))))))</f>
        <v>403.12326315789477</v>
      </c>
      <c r="G1140" s="119" t="s">
        <v>19</v>
      </c>
      <c r="H1140" s="215" t="s">
        <v>1310</v>
      </c>
      <c r="I1140" s="220" t="s">
        <v>1378</v>
      </c>
      <c r="M1140" s="216"/>
      <c r="Q1140" s="215" t="s">
        <v>1317</v>
      </c>
      <c r="R1140" s="215" t="s">
        <v>1371</v>
      </c>
      <c r="AA1140" s="221">
        <v>2</v>
      </c>
      <c r="AB1140" s="18">
        <v>22.4</v>
      </c>
      <c r="AC1140" s="222">
        <v>18.06</v>
      </c>
      <c r="AD1140" s="223"/>
      <c r="AE1140" s="222">
        <v>18.06</v>
      </c>
      <c r="AF1140" s="222">
        <v>0.23</v>
      </c>
      <c r="AG1140" s="222">
        <v>18.06</v>
      </c>
      <c r="AH1140" s="146">
        <f t="shared" si="25"/>
        <v>18.26</v>
      </c>
      <c r="AI1140" s="222">
        <v>29.8</v>
      </c>
      <c r="AJ1140" s="223"/>
      <c r="AM1140" s="119" t="s">
        <v>789</v>
      </c>
      <c r="AN1140" s="119" t="s">
        <v>231</v>
      </c>
      <c r="AO1140" s="119">
        <v>284</v>
      </c>
      <c r="AQ1140" s="119">
        <v>599</v>
      </c>
      <c r="AR1140" s="119">
        <v>609</v>
      </c>
      <c r="AS1140" s="119">
        <v>2009</v>
      </c>
      <c r="AW1140" s="119" t="s">
        <v>790</v>
      </c>
      <c r="BK1140" s="112"/>
      <c r="BL1140" s="113"/>
      <c r="BM1140" s="113"/>
      <c r="BN1140" s="113"/>
      <c r="BO1140" s="113"/>
      <c r="BP1140" s="101"/>
      <c r="BQ1140" s="101"/>
    </row>
    <row r="1141" spans="1:69" s="119" customFormat="1" ht="12" customHeight="1">
      <c r="A1141" s="215" t="s">
        <v>1380</v>
      </c>
      <c r="B1141" s="216">
        <v>404.32</v>
      </c>
      <c r="D1141" s="218">
        <v>405.3</v>
      </c>
      <c r="E1141" s="219" t="s">
        <v>786</v>
      </c>
      <c r="F1141" s="67">
        <f>IF(D1141&lt;=374.5,(D1141-'[2]Stages'!$C$73)*'[2]Stages'!$H$74+'[2]Stages'!$E$73,IF(D1141&lt;=385.3,(D1141-'[2]Stages'!$C$74)*'[2]Stages'!$H$75+'[2]Stages'!$E$74,IF(D1141&lt;=391.8,(D1141-'[2]Stages'!$C$75)*'[2]Stages'!$H$76+'[2]Stages'!$E$75,IF(D1141&lt;=397.5,(D1141-'[2]Stages'!$C$76)*'[2]Stages'!$H$77+'[2]Stages'!$E$76,IF(D1141&lt;=407,(D1141-'[2]Stages'!$C$77)*'[2]Stages'!$H$78+'[2]Stages'!$E$77,IF(D1141&lt;=411.2,(D1141-'[2]Stages'!$C$78)*'[2]Stages'!$H$79+'[2]Stages'!$E$78,IF(D1141&lt;=416,(D1141-'[2]Stages'!$C$79)*'[2]Stages'!$H$80+'[2]Stages'!$E$79)))))))</f>
        <v>405.00747368421054</v>
      </c>
      <c r="G1141" s="119" t="s">
        <v>19</v>
      </c>
      <c r="H1141" s="215" t="s">
        <v>1310</v>
      </c>
      <c r="I1141" s="215" t="s">
        <v>1381</v>
      </c>
      <c r="M1141" s="216"/>
      <c r="Q1141" s="215" t="s">
        <v>1317</v>
      </c>
      <c r="R1141" s="215" t="s">
        <v>1382</v>
      </c>
      <c r="AA1141" s="221" t="s">
        <v>788</v>
      </c>
      <c r="AB1141" s="18">
        <v>22.4</v>
      </c>
      <c r="AC1141" s="222">
        <v>18.41</v>
      </c>
      <c r="AD1141" s="223"/>
      <c r="AE1141" s="222">
        <v>18.41</v>
      </c>
      <c r="AF1141" s="222">
        <v>0.41</v>
      </c>
      <c r="AG1141" s="222">
        <v>18.41</v>
      </c>
      <c r="AH1141" s="146">
        <f t="shared" si="25"/>
        <v>18.610000000000003</v>
      </c>
      <c r="AI1141" s="222">
        <v>28.3</v>
      </c>
      <c r="AJ1141" s="223"/>
      <c r="AM1141" s="119" t="s">
        <v>789</v>
      </c>
      <c r="AN1141" s="119" t="s">
        <v>231</v>
      </c>
      <c r="AO1141" s="119">
        <v>284</v>
      </c>
      <c r="AQ1141" s="119">
        <v>599</v>
      </c>
      <c r="AR1141" s="119">
        <v>609</v>
      </c>
      <c r="AS1141" s="119">
        <v>2009</v>
      </c>
      <c r="AW1141" s="119" t="s">
        <v>790</v>
      </c>
      <c r="BK1141" s="112"/>
      <c r="BL1141" s="113"/>
      <c r="BM1141" s="113"/>
      <c r="BN1141" s="113"/>
      <c r="BO1141" s="113"/>
      <c r="BP1141" s="101"/>
      <c r="BQ1141" s="101"/>
    </row>
    <row r="1142" spans="1:69" s="119" customFormat="1" ht="12" customHeight="1">
      <c r="A1142" s="215" t="s">
        <v>1383</v>
      </c>
      <c r="B1142" s="216">
        <v>404.32</v>
      </c>
      <c r="D1142" s="218">
        <v>405.3</v>
      </c>
      <c r="E1142" s="219" t="s">
        <v>786</v>
      </c>
      <c r="F1142" s="67">
        <f>IF(D1142&lt;=374.5,(D1142-'[2]Stages'!$C$73)*'[2]Stages'!$H$74+'[2]Stages'!$E$73,IF(D1142&lt;=385.3,(D1142-'[2]Stages'!$C$74)*'[2]Stages'!$H$75+'[2]Stages'!$E$74,IF(D1142&lt;=391.8,(D1142-'[2]Stages'!$C$75)*'[2]Stages'!$H$76+'[2]Stages'!$E$75,IF(D1142&lt;=397.5,(D1142-'[2]Stages'!$C$76)*'[2]Stages'!$H$77+'[2]Stages'!$E$76,IF(D1142&lt;=407,(D1142-'[2]Stages'!$C$77)*'[2]Stages'!$H$78+'[2]Stages'!$E$77,IF(D1142&lt;=411.2,(D1142-'[2]Stages'!$C$78)*'[2]Stages'!$H$79+'[2]Stages'!$E$78,IF(D1142&lt;=416,(D1142-'[2]Stages'!$C$79)*'[2]Stages'!$H$80+'[2]Stages'!$E$79)))))))</f>
        <v>405.00747368421054</v>
      </c>
      <c r="G1142" s="119" t="s">
        <v>19</v>
      </c>
      <c r="H1142" s="215" t="s">
        <v>1310</v>
      </c>
      <c r="I1142" s="215" t="s">
        <v>1381</v>
      </c>
      <c r="M1142" s="216"/>
      <c r="Q1142" s="215" t="s">
        <v>1317</v>
      </c>
      <c r="R1142" s="215" t="s">
        <v>1382</v>
      </c>
      <c r="AA1142" s="221" t="s">
        <v>788</v>
      </c>
      <c r="AB1142" s="18">
        <v>22.4</v>
      </c>
      <c r="AC1142" s="222">
        <v>18.45</v>
      </c>
      <c r="AD1142" s="223"/>
      <c r="AE1142" s="222">
        <v>18.45</v>
      </c>
      <c r="AF1142" s="222">
        <v>0.4</v>
      </c>
      <c r="AG1142" s="222">
        <v>18.45</v>
      </c>
      <c r="AH1142" s="146">
        <f t="shared" si="25"/>
        <v>18.650000000000002</v>
      </c>
      <c r="AI1142" s="222">
        <v>28.1</v>
      </c>
      <c r="AJ1142" s="223"/>
      <c r="AM1142" s="119" t="s">
        <v>789</v>
      </c>
      <c r="AN1142" s="119" t="s">
        <v>231</v>
      </c>
      <c r="AO1142" s="119">
        <v>284</v>
      </c>
      <c r="AQ1142" s="119">
        <v>599</v>
      </c>
      <c r="AR1142" s="119">
        <v>609</v>
      </c>
      <c r="AS1142" s="119">
        <v>2009</v>
      </c>
      <c r="AW1142" s="119" t="s">
        <v>790</v>
      </c>
      <c r="BK1142" s="112"/>
      <c r="BL1142" s="113"/>
      <c r="BM1142" s="113"/>
      <c r="BN1142" s="113"/>
      <c r="BO1142" s="113"/>
      <c r="BP1142" s="101"/>
      <c r="BQ1142" s="101"/>
    </row>
    <row r="1143" spans="1:69" s="119" customFormat="1" ht="12" customHeight="1">
      <c r="A1143" s="215" t="s">
        <v>1384</v>
      </c>
      <c r="B1143" s="216">
        <v>404.82</v>
      </c>
      <c r="D1143" s="218">
        <v>405.62</v>
      </c>
      <c r="E1143" s="219" t="s">
        <v>786</v>
      </c>
      <c r="F1143" s="67">
        <f>IF(D1143&lt;=374.5,(D1143-'[2]Stages'!$C$73)*'[2]Stages'!$H$74+'[2]Stages'!$E$73,IF(D1143&lt;=385.3,(D1143-'[2]Stages'!$C$74)*'[2]Stages'!$H$75+'[2]Stages'!$E$74,IF(D1143&lt;=391.8,(D1143-'[2]Stages'!$C$75)*'[2]Stages'!$H$76+'[2]Stages'!$E$75,IF(D1143&lt;=397.5,(D1143-'[2]Stages'!$C$76)*'[2]Stages'!$H$77+'[2]Stages'!$E$76,IF(D1143&lt;=407,(D1143-'[2]Stages'!$C$77)*'[2]Stages'!$H$78+'[2]Stages'!$E$77,IF(D1143&lt;=411.2,(D1143-'[2]Stages'!$C$78)*'[2]Stages'!$H$79+'[2]Stages'!$E$78,IF(D1143&lt;=416,(D1143-'[2]Stages'!$C$79)*'[2]Stages'!$H$80+'[2]Stages'!$E$79)))))))</f>
        <v>405.48983157894736</v>
      </c>
      <c r="G1143" s="119" t="s">
        <v>19</v>
      </c>
      <c r="H1143" s="215" t="s">
        <v>1310</v>
      </c>
      <c r="I1143" s="215" t="s">
        <v>1385</v>
      </c>
      <c r="M1143" s="216"/>
      <c r="Q1143" s="215" t="s">
        <v>1317</v>
      </c>
      <c r="R1143" s="215" t="s">
        <v>1371</v>
      </c>
      <c r="AA1143" s="221">
        <v>2</v>
      </c>
      <c r="AB1143" s="18">
        <v>22.4</v>
      </c>
      <c r="AC1143" s="222">
        <v>18.04</v>
      </c>
      <c r="AD1143" s="223"/>
      <c r="AE1143" s="222">
        <v>18.04</v>
      </c>
      <c r="AF1143" s="222">
        <v>0.7</v>
      </c>
      <c r="AG1143" s="222">
        <v>18.04</v>
      </c>
      <c r="AH1143" s="146">
        <f t="shared" si="25"/>
        <v>18.240000000000002</v>
      </c>
      <c r="AI1143" s="222">
        <v>29.9</v>
      </c>
      <c r="AJ1143" s="223"/>
      <c r="AM1143" s="119" t="s">
        <v>789</v>
      </c>
      <c r="AN1143" s="119" t="s">
        <v>231</v>
      </c>
      <c r="AO1143" s="119">
        <v>284</v>
      </c>
      <c r="AQ1143" s="119">
        <v>599</v>
      </c>
      <c r="AR1143" s="119">
        <v>609</v>
      </c>
      <c r="AS1143" s="119">
        <v>2009</v>
      </c>
      <c r="AW1143" s="119" t="s">
        <v>790</v>
      </c>
      <c r="BK1143" s="112"/>
      <c r="BL1143" s="113"/>
      <c r="BM1143" s="113"/>
      <c r="BN1143" s="113"/>
      <c r="BO1143" s="113"/>
      <c r="BP1143" s="101"/>
      <c r="BQ1143" s="101"/>
    </row>
    <row r="1144" spans="1:69" s="119" customFormat="1" ht="12" customHeight="1">
      <c r="A1144" s="215" t="s">
        <v>1386</v>
      </c>
      <c r="B1144" s="216">
        <v>404.88</v>
      </c>
      <c r="D1144" s="218">
        <v>405.66</v>
      </c>
      <c r="E1144" s="219" t="s">
        <v>786</v>
      </c>
      <c r="F1144" s="67">
        <f>IF(D1144&lt;=374.5,(D1144-'[2]Stages'!$C$73)*'[2]Stages'!$H$74+'[2]Stages'!$E$73,IF(D1144&lt;=385.3,(D1144-'[2]Stages'!$C$74)*'[2]Stages'!$H$75+'[2]Stages'!$E$74,IF(D1144&lt;=391.8,(D1144-'[2]Stages'!$C$75)*'[2]Stages'!$H$76+'[2]Stages'!$E$75,IF(D1144&lt;=397.5,(D1144-'[2]Stages'!$C$76)*'[2]Stages'!$H$77+'[2]Stages'!$E$76,IF(D1144&lt;=407,(D1144-'[2]Stages'!$C$77)*'[2]Stages'!$H$78+'[2]Stages'!$E$77,IF(D1144&lt;=411.2,(D1144-'[2]Stages'!$C$78)*'[2]Stages'!$H$79+'[2]Stages'!$E$78,IF(D1144&lt;=416,(D1144-'[2]Stages'!$C$79)*'[2]Stages'!$H$80+'[2]Stages'!$E$79)))))))</f>
        <v>405.5501263157895</v>
      </c>
      <c r="G1144" s="119" t="s">
        <v>19</v>
      </c>
      <c r="H1144" s="215" t="s">
        <v>1310</v>
      </c>
      <c r="I1144" s="220" t="s">
        <v>1387</v>
      </c>
      <c r="M1144" s="216"/>
      <c r="Q1144" s="215" t="s">
        <v>1317</v>
      </c>
      <c r="R1144" s="215" t="s">
        <v>1388</v>
      </c>
      <c r="AA1144" s="221">
        <v>2</v>
      </c>
      <c r="AB1144" s="18">
        <v>22.4</v>
      </c>
      <c r="AC1144" s="222">
        <v>19.04</v>
      </c>
      <c r="AD1144" s="223"/>
      <c r="AE1144" s="222">
        <v>19.04</v>
      </c>
      <c r="AF1144" s="222">
        <v>0.63</v>
      </c>
      <c r="AG1144" s="222">
        <v>19.04</v>
      </c>
      <c r="AH1144" s="146">
        <f t="shared" si="25"/>
        <v>19.240000000000002</v>
      </c>
      <c r="AI1144" s="222">
        <v>25.5</v>
      </c>
      <c r="AJ1144" s="223"/>
      <c r="AM1144" s="119" t="s">
        <v>789</v>
      </c>
      <c r="AN1144" s="119" t="s">
        <v>231</v>
      </c>
      <c r="AO1144" s="119">
        <v>284</v>
      </c>
      <c r="AQ1144" s="119">
        <v>599</v>
      </c>
      <c r="AR1144" s="119">
        <v>609</v>
      </c>
      <c r="AS1144" s="119">
        <v>2009</v>
      </c>
      <c r="AW1144" s="119" t="s">
        <v>790</v>
      </c>
      <c r="BK1144" s="112"/>
      <c r="BL1144" s="113"/>
      <c r="BM1144" s="113"/>
      <c r="BN1144" s="113"/>
      <c r="BO1144" s="113"/>
      <c r="BP1144" s="101"/>
      <c r="BQ1144" s="101"/>
    </row>
    <row r="1145" spans="1:69" s="119" customFormat="1" ht="12" customHeight="1">
      <c r="A1145" s="215" t="s">
        <v>1389</v>
      </c>
      <c r="B1145" s="216">
        <v>405.02</v>
      </c>
      <c r="D1145" s="218">
        <v>405.75</v>
      </c>
      <c r="E1145" s="219" t="s">
        <v>786</v>
      </c>
      <c r="F1145" s="67">
        <f>IF(D1145&lt;=374.5,(D1145-'[2]Stages'!$C$73)*'[2]Stages'!$H$74+'[2]Stages'!$E$73,IF(D1145&lt;=385.3,(D1145-'[2]Stages'!$C$74)*'[2]Stages'!$H$75+'[2]Stages'!$E$74,IF(D1145&lt;=391.8,(D1145-'[2]Stages'!$C$75)*'[2]Stages'!$H$76+'[2]Stages'!$E$75,IF(D1145&lt;=397.5,(D1145-'[2]Stages'!$C$76)*'[2]Stages'!$H$77+'[2]Stages'!$E$76,IF(D1145&lt;=407,(D1145-'[2]Stages'!$C$77)*'[2]Stages'!$H$78+'[2]Stages'!$E$77,IF(D1145&lt;=411.2,(D1145-'[2]Stages'!$C$78)*'[2]Stages'!$H$79+'[2]Stages'!$E$78,IF(D1145&lt;=416,(D1145-'[2]Stages'!$C$79)*'[2]Stages'!$H$80+'[2]Stages'!$E$79)))))))</f>
        <v>405.6857894736842</v>
      </c>
      <c r="G1145" s="119" t="s">
        <v>19</v>
      </c>
      <c r="H1145" s="215" t="s">
        <v>1310</v>
      </c>
      <c r="I1145" s="220" t="s">
        <v>1387</v>
      </c>
      <c r="M1145" s="216"/>
      <c r="Q1145" s="215" t="s">
        <v>1317</v>
      </c>
      <c r="R1145" s="215" t="s">
        <v>1388</v>
      </c>
      <c r="AA1145" s="221" t="s">
        <v>788</v>
      </c>
      <c r="AB1145" s="18">
        <v>22.4</v>
      </c>
      <c r="AC1145" s="222">
        <v>19.1</v>
      </c>
      <c r="AD1145" s="223"/>
      <c r="AE1145" s="222">
        <v>19.1</v>
      </c>
      <c r="AF1145" s="222">
        <v>0.17</v>
      </c>
      <c r="AG1145" s="222">
        <v>19.1</v>
      </c>
      <c r="AH1145" s="146">
        <f t="shared" si="25"/>
        <v>19.300000000000004</v>
      </c>
      <c r="AI1145" s="222">
        <v>25.3</v>
      </c>
      <c r="AJ1145" s="223"/>
      <c r="AM1145" s="119" t="s">
        <v>789</v>
      </c>
      <c r="AN1145" s="119" t="s">
        <v>231</v>
      </c>
      <c r="AO1145" s="119">
        <v>284</v>
      </c>
      <c r="AQ1145" s="119">
        <v>599</v>
      </c>
      <c r="AR1145" s="119">
        <v>609</v>
      </c>
      <c r="AS1145" s="119">
        <v>2009</v>
      </c>
      <c r="AW1145" s="119" t="s">
        <v>790</v>
      </c>
      <c r="BK1145" s="112"/>
      <c r="BL1145" s="113"/>
      <c r="BM1145" s="113"/>
      <c r="BN1145" s="113"/>
      <c r="BO1145" s="113"/>
      <c r="BP1145" s="101"/>
      <c r="BQ1145" s="101"/>
    </row>
    <row r="1146" spans="1:69" s="119" customFormat="1" ht="12" customHeight="1">
      <c r="A1146" s="215" t="s">
        <v>1390</v>
      </c>
      <c r="B1146" s="216">
        <v>405.04</v>
      </c>
      <c r="D1146" s="218">
        <v>405.76</v>
      </c>
      <c r="E1146" s="219" t="s">
        <v>786</v>
      </c>
      <c r="F1146" s="67">
        <f>IF(D1146&lt;=374.5,(D1146-'[2]Stages'!$C$73)*'[2]Stages'!$H$74+'[2]Stages'!$E$73,IF(D1146&lt;=385.3,(D1146-'[2]Stages'!$C$74)*'[2]Stages'!$H$75+'[2]Stages'!$E$74,IF(D1146&lt;=391.8,(D1146-'[2]Stages'!$C$75)*'[2]Stages'!$H$76+'[2]Stages'!$E$75,IF(D1146&lt;=397.5,(D1146-'[2]Stages'!$C$76)*'[2]Stages'!$H$77+'[2]Stages'!$E$76,IF(D1146&lt;=407,(D1146-'[2]Stages'!$C$77)*'[2]Stages'!$H$78+'[2]Stages'!$E$77,IF(D1146&lt;=411.2,(D1146-'[2]Stages'!$C$78)*'[2]Stages'!$H$79+'[2]Stages'!$E$78,IF(D1146&lt;=416,(D1146-'[2]Stages'!$C$79)*'[2]Stages'!$H$80+'[2]Stages'!$E$79)))))))</f>
        <v>405.70086315789473</v>
      </c>
      <c r="G1146" s="119" t="s">
        <v>19</v>
      </c>
      <c r="H1146" s="215" t="s">
        <v>1310</v>
      </c>
      <c r="I1146" s="220" t="s">
        <v>1387</v>
      </c>
      <c r="M1146" s="216"/>
      <c r="Q1146" s="215" t="s">
        <v>1317</v>
      </c>
      <c r="R1146" s="215" t="s">
        <v>1388</v>
      </c>
      <c r="AA1146" s="221" t="s">
        <v>788</v>
      </c>
      <c r="AB1146" s="18">
        <v>22.4</v>
      </c>
      <c r="AC1146" s="222">
        <v>19.12</v>
      </c>
      <c r="AD1146" s="223"/>
      <c r="AE1146" s="222">
        <v>19.12</v>
      </c>
      <c r="AF1146" s="222">
        <v>0.33</v>
      </c>
      <c r="AG1146" s="222">
        <v>19.12</v>
      </c>
      <c r="AH1146" s="146">
        <f t="shared" si="25"/>
        <v>19.320000000000004</v>
      </c>
      <c r="AI1146" s="222">
        <v>25.2</v>
      </c>
      <c r="AJ1146" s="223"/>
      <c r="AM1146" s="119" t="s">
        <v>789</v>
      </c>
      <c r="AN1146" s="119" t="s">
        <v>231</v>
      </c>
      <c r="AO1146" s="119">
        <v>284</v>
      </c>
      <c r="AQ1146" s="119">
        <v>599</v>
      </c>
      <c r="AR1146" s="119">
        <v>609</v>
      </c>
      <c r="AS1146" s="119">
        <v>2009</v>
      </c>
      <c r="AW1146" s="119" t="s">
        <v>790</v>
      </c>
      <c r="BK1146" s="112"/>
      <c r="BL1146" s="113"/>
      <c r="BM1146" s="113"/>
      <c r="BN1146" s="113"/>
      <c r="BO1146" s="113"/>
      <c r="BP1146" s="101"/>
      <c r="BQ1146" s="101"/>
    </row>
    <row r="1147" spans="1:69" s="119" customFormat="1" ht="12" customHeight="1">
      <c r="A1147" s="215" t="s">
        <v>1391</v>
      </c>
      <c r="B1147" s="216">
        <v>405.82</v>
      </c>
      <c r="D1147" s="218">
        <v>406.25</v>
      </c>
      <c r="E1147" s="219" t="s">
        <v>786</v>
      </c>
      <c r="F1147" s="67">
        <f>IF(D1147&lt;=374.5,(D1147-'[2]Stages'!$C$73)*'[2]Stages'!$H$74+'[2]Stages'!$E$73,IF(D1147&lt;=385.3,(D1147-'[2]Stages'!$C$74)*'[2]Stages'!$H$75+'[2]Stages'!$E$74,IF(D1147&lt;=391.8,(D1147-'[2]Stages'!$C$75)*'[2]Stages'!$H$76+'[2]Stages'!$E$75,IF(D1147&lt;=397.5,(D1147-'[2]Stages'!$C$76)*'[2]Stages'!$H$77+'[2]Stages'!$E$76,IF(D1147&lt;=407,(D1147-'[2]Stages'!$C$77)*'[2]Stages'!$H$78+'[2]Stages'!$E$77,IF(D1147&lt;=411.2,(D1147-'[2]Stages'!$C$78)*'[2]Stages'!$H$79+'[2]Stages'!$E$78,IF(D1147&lt;=416,(D1147-'[2]Stages'!$C$79)*'[2]Stages'!$H$80+'[2]Stages'!$E$79)))))))</f>
        <v>406.4394736842105</v>
      </c>
      <c r="G1147" s="119" t="s">
        <v>19</v>
      </c>
      <c r="H1147" s="215" t="s">
        <v>1310</v>
      </c>
      <c r="I1147" s="220" t="s">
        <v>1387</v>
      </c>
      <c r="M1147" s="216"/>
      <c r="Q1147" s="215" t="s">
        <v>1317</v>
      </c>
      <c r="R1147" s="215" t="s">
        <v>1388</v>
      </c>
      <c r="AA1147" s="221" t="s">
        <v>788</v>
      </c>
      <c r="AB1147" s="18">
        <v>22.4</v>
      </c>
      <c r="AC1147" s="222">
        <v>19.1</v>
      </c>
      <c r="AD1147" s="223"/>
      <c r="AE1147" s="222">
        <v>19.1</v>
      </c>
      <c r="AF1147" s="222">
        <v>0.25</v>
      </c>
      <c r="AG1147" s="222">
        <v>19.1</v>
      </c>
      <c r="AH1147" s="146">
        <f t="shared" si="25"/>
        <v>19.300000000000004</v>
      </c>
      <c r="AI1147" s="222">
        <v>25.3</v>
      </c>
      <c r="AJ1147" s="223"/>
      <c r="AM1147" s="119" t="s">
        <v>789</v>
      </c>
      <c r="AN1147" s="119" t="s">
        <v>231</v>
      </c>
      <c r="AO1147" s="119">
        <v>284</v>
      </c>
      <c r="AQ1147" s="119">
        <v>599</v>
      </c>
      <c r="AR1147" s="119">
        <v>609</v>
      </c>
      <c r="AS1147" s="119">
        <v>2009</v>
      </c>
      <c r="AW1147" s="119" t="s">
        <v>790</v>
      </c>
      <c r="BK1147" s="112"/>
      <c r="BL1147" s="113"/>
      <c r="BM1147" s="113"/>
      <c r="BN1147" s="113"/>
      <c r="BO1147" s="113"/>
      <c r="BP1147" s="101"/>
      <c r="BQ1147" s="101"/>
    </row>
    <row r="1148" spans="1:69" s="119" customFormat="1" ht="12" customHeight="1">
      <c r="A1148" s="215" t="s">
        <v>1392</v>
      </c>
      <c r="B1148" s="216">
        <v>405.9</v>
      </c>
      <c r="D1148" s="218">
        <v>406.3</v>
      </c>
      <c r="E1148" s="219" t="s">
        <v>786</v>
      </c>
      <c r="F1148" s="67">
        <f>IF(D1148&lt;=374.5,(D1148-'[2]Stages'!$C$73)*'[2]Stages'!$H$74+'[2]Stages'!$E$73,IF(D1148&lt;=385.3,(D1148-'[2]Stages'!$C$74)*'[2]Stages'!$H$75+'[2]Stages'!$E$74,IF(D1148&lt;=391.8,(D1148-'[2]Stages'!$C$75)*'[2]Stages'!$H$76+'[2]Stages'!$E$75,IF(D1148&lt;=397.5,(D1148-'[2]Stages'!$C$76)*'[2]Stages'!$H$77+'[2]Stages'!$E$76,IF(D1148&lt;=407,(D1148-'[2]Stages'!$C$77)*'[2]Stages'!$H$78+'[2]Stages'!$E$77,IF(D1148&lt;=411.2,(D1148-'[2]Stages'!$C$78)*'[2]Stages'!$H$79+'[2]Stages'!$E$78,IF(D1148&lt;=416,(D1148-'[2]Stages'!$C$79)*'[2]Stages'!$H$80+'[2]Stages'!$E$79)))))))</f>
        <v>406.51484210526314</v>
      </c>
      <c r="G1148" s="119" t="s">
        <v>19</v>
      </c>
      <c r="H1148" s="215" t="s">
        <v>1310</v>
      </c>
      <c r="I1148" s="220" t="s">
        <v>1387</v>
      </c>
      <c r="M1148" s="216"/>
      <c r="Q1148" s="215" t="s">
        <v>1317</v>
      </c>
      <c r="R1148" s="215" t="s">
        <v>1388</v>
      </c>
      <c r="AA1148" s="221" t="s">
        <v>788</v>
      </c>
      <c r="AB1148" s="18">
        <v>22.4</v>
      </c>
      <c r="AC1148" s="222">
        <v>19.26</v>
      </c>
      <c r="AD1148" s="223"/>
      <c r="AE1148" s="222">
        <v>19.26</v>
      </c>
      <c r="AF1148" s="222">
        <v>0.3</v>
      </c>
      <c r="AG1148" s="222">
        <v>19.26</v>
      </c>
      <c r="AH1148" s="146">
        <f t="shared" si="25"/>
        <v>19.460000000000004</v>
      </c>
      <c r="AI1148" s="222">
        <v>24.6</v>
      </c>
      <c r="AJ1148" s="223"/>
      <c r="AM1148" s="119" t="s">
        <v>789</v>
      </c>
      <c r="AN1148" s="119" t="s">
        <v>231</v>
      </c>
      <c r="AO1148" s="119">
        <v>284</v>
      </c>
      <c r="AQ1148" s="119">
        <v>599</v>
      </c>
      <c r="AR1148" s="119">
        <v>609</v>
      </c>
      <c r="AS1148" s="119">
        <v>2009</v>
      </c>
      <c r="AW1148" s="119" t="s">
        <v>790</v>
      </c>
      <c r="BK1148" s="112"/>
      <c r="BL1148" s="113"/>
      <c r="BM1148" s="113"/>
      <c r="BN1148" s="113"/>
      <c r="BO1148" s="113"/>
      <c r="BP1148" s="101"/>
      <c r="BQ1148" s="101"/>
    </row>
    <row r="1149" spans="1:69" s="119" customFormat="1" ht="12" customHeight="1">
      <c r="A1149" s="215" t="s">
        <v>1393</v>
      </c>
      <c r="B1149" s="216">
        <v>405.98</v>
      </c>
      <c r="D1149" s="218">
        <v>406.35</v>
      </c>
      <c r="E1149" s="219" t="s">
        <v>786</v>
      </c>
      <c r="F1149" s="67">
        <f>IF(D1149&lt;=374.5,(D1149-'[2]Stages'!$C$73)*'[2]Stages'!$H$74+'[2]Stages'!$E$73,IF(D1149&lt;=385.3,(D1149-'[2]Stages'!$C$74)*'[2]Stages'!$H$75+'[2]Stages'!$E$74,IF(D1149&lt;=391.8,(D1149-'[2]Stages'!$C$75)*'[2]Stages'!$H$76+'[2]Stages'!$E$75,IF(D1149&lt;=397.5,(D1149-'[2]Stages'!$C$76)*'[2]Stages'!$H$77+'[2]Stages'!$E$76,IF(D1149&lt;=407,(D1149-'[2]Stages'!$C$77)*'[2]Stages'!$H$78+'[2]Stages'!$E$77,IF(D1149&lt;=411.2,(D1149-'[2]Stages'!$C$78)*'[2]Stages'!$H$79+'[2]Stages'!$E$78,IF(D1149&lt;=416,(D1149-'[2]Stages'!$C$79)*'[2]Stages'!$H$80+'[2]Stages'!$E$79)))))))</f>
        <v>406.59021052631584</v>
      </c>
      <c r="G1149" s="119" t="s">
        <v>19</v>
      </c>
      <c r="H1149" s="215" t="s">
        <v>1310</v>
      </c>
      <c r="I1149" s="220" t="s">
        <v>1387</v>
      </c>
      <c r="M1149" s="216"/>
      <c r="Q1149" s="215" t="s">
        <v>1317</v>
      </c>
      <c r="R1149" s="215" t="s">
        <v>1388</v>
      </c>
      <c r="AA1149" s="221" t="s">
        <v>788</v>
      </c>
      <c r="AB1149" s="18">
        <v>22.4</v>
      </c>
      <c r="AC1149" s="222">
        <v>19.06</v>
      </c>
      <c r="AD1149" s="223"/>
      <c r="AE1149" s="222">
        <v>19.06</v>
      </c>
      <c r="AF1149" s="222">
        <v>0.25</v>
      </c>
      <c r="AG1149" s="222">
        <v>19.06</v>
      </c>
      <c r="AH1149" s="146">
        <f t="shared" si="25"/>
        <v>19.26</v>
      </c>
      <c r="AI1149" s="222">
        <v>25.5</v>
      </c>
      <c r="AJ1149" s="223"/>
      <c r="AM1149" s="119" t="s">
        <v>789</v>
      </c>
      <c r="AN1149" s="119" t="s">
        <v>231</v>
      </c>
      <c r="AO1149" s="119">
        <v>284</v>
      </c>
      <c r="AQ1149" s="119">
        <v>599</v>
      </c>
      <c r="AR1149" s="119">
        <v>609</v>
      </c>
      <c r="AS1149" s="119">
        <v>2009</v>
      </c>
      <c r="AW1149" s="119" t="s">
        <v>790</v>
      </c>
      <c r="BK1149" s="112"/>
      <c r="BL1149" s="113"/>
      <c r="BM1149" s="113"/>
      <c r="BN1149" s="113"/>
      <c r="BO1149" s="113"/>
      <c r="BP1149" s="101"/>
      <c r="BQ1149" s="101"/>
    </row>
    <row r="1150" spans="1:69" s="119" customFormat="1" ht="12" customHeight="1">
      <c r="A1150" s="215" t="s">
        <v>1394</v>
      </c>
      <c r="B1150" s="216">
        <v>406.73</v>
      </c>
      <c r="D1150" s="218">
        <v>406.83</v>
      </c>
      <c r="E1150" s="219" t="s">
        <v>786</v>
      </c>
      <c r="F1150" s="67">
        <f>IF(D1150&lt;=374.5,(D1150-'[2]Stages'!$C$73)*'[2]Stages'!$H$74+'[2]Stages'!$E$73,IF(D1150&lt;=385.3,(D1150-'[2]Stages'!$C$74)*'[2]Stages'!$H$75+'[2]Stages'!$E$74,IF(D1150&lt;=391.8,(D1150-'[2]Stages'!$C$75)*'[2]Stages'!$H$76+'[2]Stages'!$E$75,IF(D1150&lt;=397.5,(D1150-'[2]Stages'!$C$76)*'[2]Stages'!$H$77+'[2]Stages'!$E$76,IF(D1150&lt;=407,(D1150-'[2]Stages'!$C$77)*'[2]Stages'!$H$78+'[2]Stages'!$E$77,IF(D1150&lt;=411.2,(D1150-'[2]Stages'!$C$78)*'[2]Stages'!$H$79+'[2]Stages'!$E$78,IF(D1150&lt;=416,(D1150-'[2]Stages'!$C$79)*'[2]Stages'!$H$80+'[2]Stages'!$E$79)))))))</f>
        <v>407.31374736842105</v>
      </c>
      <c r="G1150" s="119" t="s">
        <v>19</v>
      </c>
      <c r="H1150" s="215" t="s">
        <v>1310</v>
      </c>
      <c r="I1150" s="220" t="s">
        <v>1387</v>
      </c>
      <c r="M1150" s="216"/>
      <c r="Q1150" s="215" t="s">
        <v>1317</v>
      </c>
      <c r="R1150" s="215" t="s">
        <v>1388</v>
      </c>
      <c r="AA1150" s="221">
        <v>2</v>
      </c>
      <c r="AB1150" s="18">
        <v>22.4</v>
      </c>
      <c r="AC1150" s="222">
        <v>19.2</v>
      </c>
      <c r="AD1150" s="223"/>
      <c r="AE1150" s="222">
        <v>19.2</v>
      </c>
      <c r="AF1150" s="222">
        <v>0.46</v>
      </c>
      <c r="AG1150" s="222">
        <v>19.2</v>
      </c>
      <c r="AH1150" s="146">
        <f t="shared" si="25"/>
        <v>19.400000000000002</v>
      </c>
      <c r="AI1150" s="222">
        <v>24.8</v>
      </c>
      <c r="AJ1150" s="223"/>
      <c r="AM1150" s="119" t="s">
        <v>789</v>
      </c>
      <c r="AN1150" s="119" t="s">
        <v>231</v>
      </c>
      <c r="AO1150" s="119">
        <v>284</v>
      </c>
      <c r="AQ1150" s="119">
        <v>599</v>
      </c>
      <c r="AR1150" s="119">
        <v>609</v>
      </c>
      <c r="AS1150" s="119">
        <v>2009</v>
      </c>
      <c r="AW1150" s="119" t="s">
        <v>790</v>
      </c>
      <c r="BK1150" s="112"/>
      <c r="BL1150" s="113"/>
      <c r="BM1150" s="113"/>
      <c r="BN1150" s="113"/>
      <c r="BO1150" s="113"/>
      <c r="BP1150" s="101"/>
      <c r="BQ1150" s="101"/>
    </row>
    <row r="1151" spans="1:69" s="119" customFormat="1" ht="12" customHeight="1">
      <c r="A1151" s="215" t="s">
        <v>1395</v>
      </c>
      <c r="B1151" s="216">
        <v>406.81</v>
      </c>
      <c r="D1151" s="218">
        <v>406.88</v>
      </c>
      <c r="E1151" s="219" t="s">
        <v>786</v>
      </c>
      <c r="F1151" s="67">
        <f>IF(D1151&lt;=374.5,(D1151-'[2]Stages'!$C$73)*'[2]Stages'!$H$74+'[2]Stages'!$E$73,IF(D1151&lt;=385.3,(D1151-'[2]Stages'!$C$74)*'[2]Stages'!$H$75+'[2]Stages'!$E$74,IF(D1151&lt;=391.8,(D1151-'[2]Stages'!$C$75)*'[2]Stages'!$H$76+'[2]Stages'!$E$75,IF(D1151&lt;=397.5,(D1151-'[2]Stages'!$C$76)*'[2]Stages'!$H$77+'[2]Stages'!$E$76,IF(D1151&lt;=407,(D1151-'[2]Stages'!$C$77)*'[2]Stages'!$H$78+'[2]Stages'!$E$77,IF(D1151&lt;=411.2,(D1151-'[2]Stages'!$C$78)*'[2]Stages'!$H$79+'[2]Stages'!$E$78,IF(D1151&lt;=416,(D1151-'[2]Stages'!$C$79)*'[2]Stages'!$H$80+'[2]Stages'!$E$79)))))))</f>
        <v>407.3891157894737</v>
      </c>
      <c r="G1151" s="119" t="s">
        <v>19</v>
      </c>
      <c r="H1151" s="215" t="s">
        <v>1310</v>
      </c>
      <c r="I1151" s="220" t="s">
        <v>1387</v>
      </c>
      <c r="M1151" s="216"/>
      <c r="Q1151" s="215" t="s">
        <v>1317</v>
      </c>
      <c r="R1151" s="215" t="s">
        <v>1388</v>
      </c>
      <c r="AA1151" s="221">
        <v>2</v>
      </c>
      <c r="AB1151" s="18">
        <v>22.4</v>
      </c>
      <c r="AC1151" s="222">
        <v>19.1</v>
      </c>
      <c r="AD1151" s="223"/>
      <c r="AE1151" s="222">
        <v>19.1</v>
      </c>
      <c r="AF1151" s="222">
        <v>0.33</v>
      </c>
      <c r="AG1151" s="222">
        <v>19.1</v>
      </c>
      <c r="AH1151" s="146">
        <f t="shared" si="25"/>
        <v>19.300000000000004</v>
      </c>
      <c r="AI1151" s="222">
        <v>25.3</v>
      </c>
      <c r="AJ1151" s="223"/>
      <c r="AM1151" s="119" t="s">
        <v>789</v>
      </c>
      <c r="AN1151" s="119" t="s">
        <v>231</v>
      </c>
      <c r="AO1151" s="119">
        <v>284</v>
      </c>
      <c r="AQ1151" s="119">
        <v>599</v>
      </c>
      <c r="AR1151" s="119">
        <v>609</v>
      </c>
      <c r="AS1151" s="119">
        <v>2009</v>
      </c>
      <c r="AW1151" s="119" t="s">
        <v>790</v>
      </c>
      <c r="BK1151" s="112"/>
      <c r="BL1151" s="113"/>
      <c r="BM1151" s="113"/>
      <c r="BN1151" s="113"/>
      <c r="BO1151" s="113"/>
      <c r="BP1151" s="101"/>
      <c r="BQ1151" s="101"/>
    </row>
    <row r="1152" spans="1:69" s="119" customFormat="1" ht="12" customHeight="1">
      <c r="A1152" s="215" t="s">
        <v>1396</v>
      </c>
      <c r="B1152" s="216">
        <v>408.49</v>
      </c>
      <c r="D1152" s="218">
        <v>408.39</v>
      </c>
      <c r="E1152" s="219" t="s">
        <v>786</v>
      </c>
      <c r="F1152" s="67">
        <f>IF(D1152&lt;=374.5,(D1152-'[2]Stages'!$C$73)*'[2]Stages'!$H$74+'[2]Stages'!$E$73,IF(D1152&lt;=385.3,(D1152-'[2]Stages'!$C$74)*'[2]Stages'!$H$75+'[2]Stages'!$E$74,IF(D1152&lt;=391.8,(D1152-'[2]Stages'!$C$75)*'[2]Stages'!$H$76+'[2]Stages'!$E$75,IF(D1152&lt;=397.5,(D1152-'[2]Stages'!$C$76)*'[2]Stages'!$H$77+'[2]Stages'!$E$76,IF(D1152&lt;=407,(D1152-'[2]Stages'!$C$77)*'[2]Stages'!$H$78+'[2]Stages'!$E$77,IF(D1152&lt;=411.2,(D1152-'[2]Stages'!$C$78)*'[2]Stages'!$H$79+'[2]Stages'!$E$78,IF(D1152&lt;=416,(D1152-'[2]Stages'!$C$79)*'[2]Stages'!$H$80+'[2]Stages'!$E$79)))))))</f>
        <v>408.63235714285713</v>
      </c>
      <c r="G1152" s="119" t="s">
        <v>19</v>
      </c>
      <c r="H1152" s="215" t="s">
        <v>1397</v>
      </c>
      <c r="I1152" s="220" t="s">
        <v>1398</v>
      </c>
      <c r="M1152" s="216"/>
      <c r="Q1152" s="215" t="s">
        <v>1317</v>
      </c>
      <c r="R1152" s="215" t="s">
        <v>1399</v>
      </c>
      <c r="AA1152" s="221" t="s">
        <v>788</v>
      </c>
      <c r="AB1152" s="18">
        <v>22.4</v>
      </c>
      <c r="AC1152" s="222">
        <v>18.88</v>
      </c>
      <c r="AD1152" s="223"/>
      <c r="AE1152" s="222">
        <v>18.88</v>
      </c>
      <c r="AF1152" s="222">
        <v>0.28</v>
      </c>
      <c r="AG1152" s="222">
        <v>18.88</v>
      </c>
      <c r="AH1152" s="146">
        <f t="shared" si="25"/>
        <v>19.080000000000002</v>
      </c>
      <c r="AI1152" s="222">
        <v>26.2</v>
      </c>
      <c r="AJ1152" s="223"/>
      <c r="AM1152" s="119" t="s">
        <v>789</v>
      </c>
      <c r="AN1152" s="119" t="s">
        <v>231</v>
      </c>
      <c r="AO1152" s="119">
        <v>284</v>
      </c>
      <c r="AQ1152" s="119">
        <v>599</v>
      </c>
      <c r="AR1152" s="119">
        <v>609</v>
      </c>
      <c r="AS1152" s="119">
        <v>2009</v>
      </c>
      <c r="AW1152" s="119" t="s">
        <v>790</v>
      </c>
      <c r="BK1152" s="112"/>
      <c r="BL1152" s="113"/>
      <c r="BM1152" s="113"/>
      <c r="BN1152" s="113"/>
      <c r="BO1152" s="113"/>
      <c r="BP1152" s="101"/>
      <c r="BQ1152" s="101"/>
    </row>
    <row r="1153" spans="1:69" s="119" customFormat="1" ht="12" customHeight="1">
      <c r="A1153" s="215" t="s">
        <v>1400</v>
      </c>
      <c r="B1153" s="216">
        <v>408.53</v>
      </c>
      <c r="D1153" s="218">
        <v>408.43</v>
      </c>
      <c r="E1153" s="219" t="s">
        <v>786</v>
      </c>
      <c r="F1153" s="67">
        <f>IF(D1153&lt;=374.5,(D1153-'[2]Stages'!$C$73)*'[2]Stages'!$H$74+'[2]Stages'!$E$73,IF(D1153&lt;=385.3,(D1153-'[2]Stages'!$C$74)*'[2]Stages'!$H$75+'[2]Stages'!$E$74,IF(D1153&lt;=391.8,(D1153-'[2]Stages'!$C$75)*'[2]Stages'!$H$76+'[2]Stages'!$E$75,IF(D1153&lt;=397.5,(D1153-'[2]Stages'!$C$76)*'[2]Stages'!$H$77+'[2]Stages'!$E$76,IF(D1153&lt;=407,(D1153-'[2]Stages'!$C$77)*'[2]Stages'!$H$78+'[2]Stages'!$E$77,IF(D1153&lt;=411.2,(D1153-'[2]Stages'!$C$78)*'[2]Stages'!$H$79+'[2]Stages'!$E$78,IF(D1153&lt;=416,(D1153-'[2]Stages'!$C$79)*'[2]Stages'!$H$80+'[2]Stages'!$E$79)))))))</f>
        <v>408.66292857142855</v>
      </c>
      <c r="G1153" s="119" t="s">
        <v>19</v>
      </c>
      <c r="H1153" s="215" t="s">
        <v>1397</v>
      </c>
      <c r="I1153" s="220" t="s">
        <v>1401</v>
      </c>
      <c r="M1153" s="216"/>
      <c r="Q1153" s="215" t="s">
        <v>1317</v>
      </c>
      <c r="R1153" s="215" t="s">
        <v>1399</v>
      </c>
      <c r="AA1153" s="221" t="s">
        <v>788</v>
      </c>
      <c r="AB1153" s="18">
        <v>22.4</v>
      </c>
      <c r="AC1153" s="222">
        <v>18.7</v>
      </c>
      <c r="AD1153" s="223"/>
      <c r="AE1153" s="222">
        <v>18.7</v>
      </c>
      <c r="AF1153" s="222">
        <v>0.14</v>
      </c>
      <c r="AG1153" s="222">
        <v>18.7</v>
      </c>
      <c r="AH1153" s="146">
        <f t="shared" si="25"/>
        <v>18.900000000000002</v>
      </c>
      <c r="AI1153" s="222">
        <v>27</v>
      </c>
      <c r="AJ1153" s="223"/>
      <c r="AM1153" s="119" t="s">
        <v>789</v>
      </c>
      <c r="AN1153" s="119" t="s">
        <v>231</v>
      </c>
      <c r="AO1153" s="119">
        <v>284</v>
      </c>
      <c r="AQ1153" s="119">
        <v>599</v>
      </c>
      <c r="AR1153" s="119">
        <v>609</v>
      </c>
      <c r="AS1153" s="119">
        <v>2009</v>
      </c>
      <c r="AW1153" s="119" t="s">
        <v>790</v>
      </c>
      <c r="BK1153" s="112"/>
      <c r="BL1153" s="113"/>
      <c r="BM1153" s="113"/>
      <c r="BN1153" s="113"/>
      <c r="BO1153" s="113"/>
      <c r="BP1153" s="101"/>
      <c r="BQ1153" s="101"/>
    </row>
    <row r="1154" spans="1:69" s="119" customFormat="1" ht="12" customHeight="1">
      <c r="A1154" s="215" t="s">
        <v>1402</v>
      </c>
      <c r="B1154" s="216">
        <v>409.01</v>
      </c>
      <c r="D1154" s="218">
        <v>408.88</v>
      </c>
      <c r="E1154" s="219" t="s">
        <v>786</v>
      </c>
      <c r="F1154" s="67">
        <f>IF(D1154&lt;=374.5,(D1154-'[2]Stages'!$C$73)*'[2]Stages'!$H$74+'[2]Stages'!$E$73,IF(D1154&lt;=385.3,(D1154-'[2]Stages'!$C$74)*'[2]Stages'!$H$75+'[2]Stages'!$E$74,IF(D1154&lt;=391.8,(D1154-'[2]Stages'!$C$75)*'[2]Stages'!$H$76+'[2]Stages'!$E$75,IF(D1154&lt;=397.5,(D1154-'[2]Stages'!$C$76)*'[2]Stages'!$H$77+'[2]Stages'!$E$76,IF(D1154&lt;=407,(D1154-'[2]Stages'!$C$77)*'[2]Stages'!$H$78+'[2]Stages'!$E$77,IF(D1154&lt;=411.2,(D1154-'[2]Stages'!$C$78)*'[2]Stages'!$H$79+'[2]Stages'!$E$78,IF(D1154&lt;=416,(D1154-'[2]Stages'!$C$79)*'[2]Stages'!$H$80+'[2]Stages'!$E$79)))))))</f>
        <v>409.00685714285714</v>
      </c>
      <c r="G1154" s="119" t="s">
        <v>19</v>
      </c>
      <c r="H1154" s="215" t="s">
        <v>1397</v>
      </c>
      <c r="I1154" s="220" t="s">
        <v>1401</v>
      </c>
      <c r="M1154" s="216"/>
      <c r="Q1154" s="215" t="s">
        <v>1317</v>
      </c>
      <c r="R1154" s="215" t="s">
        <v>1399</v>
      </c>
      <c r="AA1154" s="221">
        <v>2</v>
      </c>
      <c r="AB1154" s="18">
        <v>22.4</v>
      </c>
      <c r="AC1154" s="222">
        <v>18.07</v>
      </c>
      <c r="AD1154" s="223"/>
      <c r="AE1154" s="222">
        <v>18.07</v>
      </c>
      <c r="AF1154" s="222">
        <v>0.23</v>
      </c>
      <c r="AG1154" s="222">
        <v>18.07</v>
      </c>
      <c r="AH1154" s="146">
        <f t="shared" si="25"/>
        <v>18.270000000000003</v>
      </c>
      <c r="AI1154" s="222">
        <v>29.8</v>
      </c>
      <c r="AJ1154" s="223"/>
      <c r="AM1154" s="119" t="s">
        <v>789</v>
      </c>
      <c r="AN1154" s="119" t="s">
        <v>231</v>
      </c>
      <c r="AO1154" s="119">
        <v>284</v>
      </c>
      <c r="AQ1154" s="119">
        <v>599</v>
      </c>
      <c r="AR1154" s="119">
        <v>609</v>
      </c>
      <c r="AS1154" s="119">
        <v>2009</v>
      </c>
      <c r="AW1154" s="119" t="s">
        <v>790</v>
      </c>
      <c r="BK1154" s="112"/>
      <c r="BL1154" s="113"/>
      <c r="BM1154" s="113"/>
      <c r="BN1154" s="113"/>
      <c r="BO1154" s="113"/>
      <c r="BP1154" s="101"/>
      <c r="BQ1154" s="101"/>
    </row>
    <row r="1155" spans="1:69" s="119" customFormat="1" ht="12" customHeight="1">
      <c r="A1155" s="215" t="s">
        <v>1403</v>
      </c>
      <c r="B1155" s="216">
        <v>409.44</v>
      </c>
      <c r="D1155" s="218">
        <v>409.28</v>
      </c>
      <c r="E1155" s="219" t="s">
        <v>786</v>
      </c>
      <c r="F1155" s="67">
        <f>IF(D1155&lt;=374.5,(D1155-'[2]Stages'!$C$73)*'[2]Stages'!$H$74+'[2]Stages'!$E$73,IF(D1155&lt;=385.3,(D1155-'[2]Stages'!$C$74)*'[2]Stages'!$H$75+'[2]Stages'!$E$74,IF(D1155&lt;=391.8,(D1155-'[2]Stages'!$C$75)*'[2]Stages'!$H$76+'[2]Stages'!$E$75,IF(D1155&lt;=397.5,(D1155-'[2]Stages'!$C$76)*'[2]Stages'!$H$77+'[2]Stages'!$E$76,IF(D1155&lt;=407,(D1155-'[2]Stages'!$C$77)*'[2]Stages'!$H$78+'[2]Stages'!$E$77,IF(D1155&lt;=411.2,(D1155-'[2]Stages'!$C$78)*'[2]Stages'!$H$79+'[2]Stages'!$E$78,IF(D1155&lt;=416,(D1155-'[2]Stages'!$C$79)*'[2]Stages'!$H$80+'[2]Stages'!$E$79)))))))</f>
        <v>409.3125714285714</v>
      </c>
      <c r="G1155" s="119" t="s">
        <v>19</v>
      </c>
      <c r="H1155" s="215" t="s">
        <v>1397</v>
      </c>
      <c r="I1155" s="220" t="s">
        <v>1401</v>
      </c>
      <c r="M1155" s="216"/>
      <c r="Q1155" s="215" t="s">
        <v>1317</v>
      </c>
      <c r="R1155" s="215" t="s">
        <v>1399</v>
      </c>
      <c r="AA1155" s="221" t="s">
        <v>788</v>
      </c>
      <c r="AB1155" s="18">
        <v>22.4</v>
      </c>
      <c r="AC1155" s="222">
        <v>18.98</v>
      </c>
      <c r="AD1155" s="223"/>
      <c r="AE1155" s="222">
        <v>18.98</v>
      </c>
      <c r="AF1155" s="222">
        <v>0.24</v>
      </c>
      <c r="AG1155" s="222">
        <v>18.98</v>
      </c>
      <c r="AH1155" s="146">
        <f t="shared" si="25"/>
        <v>19.180000000000003</v>
      </c>
      <c r="AI1155" s="222">
        <v>25.8</v>
      </c>
      <c r="AJ1155" s="223"/>
      <c r="AM1155" s="119" t="s">
        <v>789</v>
      </c>
      <c r="AN1155" s="119" t="s">
        <v>231</v>
      </c>
      <c r="AO1155" s="119">
        <v>284</v>
      </c>
      <c r="AQ1155" s="119">
        <v>599</v>
      </c>
      <c r="AR1155" s="119">
        <v>609</v>
      </c>
      <c r="AS1155" s="119">
        <v>2009</v>
      </c>
      <c r="AW1155" s="119" t="s">
        <v>790</v>
      </c>
      <c r="BK1155" s="112"/>
      <c r="BL1155" s="113"/>
      <c r="BM1155" s="113"/>
      <c r="BN1155" s="113"/>
      <c r="BO1155" s="113"/>
      <c r="BP1155" s="101"/>
      <c r="BQ1155" s="101"/>
    </row>
    <row r="1156" spans="1:69" s="119" customFormat="1" ht="12" customHeight="1">
      <c r="A1156" s="215" t="s">
        <v>1404</v>
      </c>
      <c r="B1156" s="216">
        <v>409.61</v>
      </c>
      <c r="D1156" s="218">
        <v>409.44</v>
      </c>
      <c r="E1156" s="219" t="s">
        <v>786</v>
      </c>
      <c r="F1156" s="67">
        <f>IF(D1156&lt;=374.5,(D1156-'[2]Stages'!$C$73)*'[2]Stages'!$H$74+'[2]Stages'!$E$73,IF(D1156&lt;=385.3,(D1156-'[2]Stages'!$C$74)*'[2]Stages'!$H$75+'[2]Stages'!$E$74,IF(D1156&lt;=391.8,(D1156-'[2]Stages'!$C$75)*'[2]Stages'!$H$76+'[2]Stages'!$E$75,IF(D1156&lt;=397.5,(D1156-'[2]Stages'!$C$76)*'[2]Stages'!$H$77+'[2]Stages'!$E$76,IF(D1156&lt;=407,(D1156-'[2]Stages'!$C$77)*'[2]Stages'!$H$78+'[2]Stages'!$E$77,IF(D1156&lt;=411.2,(D1156-'[2]Stages'!$C$78)*'[2]Stages'!$H$79+'[2]Stages'!$E$78,IF(D1156&lt;=416,(D1156-'[2]Stages'!$C$79)*'[2]Stages'!$H$80+'[2]Stages'!$E$79)))))))</f>
        <v>409.43485714285714</v>
      </c>
      <c r="G1156" s="119" t="s">
        <v>19</v>
      </c>
      <c r="H1156" s="215" t="s">
        <v>1397</v>
      </c>
      <c r="I1156" s="220" t="s">
        <v>1401</v>
      </c>
      <c r="M1156" s="216"/>
      <c r="Q1156" s="215" t="s">
        <v>1317</v>
      </c>
      <c r="R1156" s="215" t="s">
        <v>1399</v>
      </c>
      <c r="AA1156" s="221" t="s">
        <v>788</v>
      </c>
      <c r="AB1156" s="18">
        <v>22.4</v>
      </c>
      <c r="AC1156" s="222">
        <v>18.01</v>
      </c>
      <c r="AD1156" s="223"/>
      <c r="AE1156" s="222">
        <v>18.01</v>
      </c>
      <c r="AF1156" s="222">
        <v>0.21</v>
      </c>
      <c r="AG1156" s="222">
        <v>18.01</v>
      </c>
      <c r="AH1156" s="146">
        <f t="shared" si="25"/>
        <v>18.210000000000004</v>
      </c>
      <c r="AI1156" s="222">
        <v>30</v>
      </c>
      <c r="AJ1156" s="223"/>
      <c r="AM1156" s="119" t="s">
        <v>789</v>
      </c>
      <c r="AN1156" s="119" t="s">
        <v>231</v>
      </c>
      <c r="AO1156" s="119">
        <v>284</v>
      </c>
      <c r="AQ1156" s="119">
        <v>599</v>
      </c>
      <c r="AR1156" s="119">
        <v>609</v>
      </c>
      <c r="AS1156" s="119">
        <v>2009</v>
      </c>
      <c r="AW1156" s="119" t="s">
        <v>790</v>
      </c>
      <c r="BK1156" s="112"/>
      <c r="BL1156" s="113"/>
      <c r="BM1156" s="113"/>
      <c r="BN1156" s="113"/>
      <c r="BO1156" s="113"/>
      <c r="BP1156" s="101"/>
      <c r="BQ1156" s="101"/>
    </row>
    <row r="1157" spans="1:69" s="119" customFormat="1" ht="12" customHeight="1">
      <c r="A1157" s="215" t="s">
        <v>1405</v>
      </c>
      <c r="B1157" s="216">
        <v>409.63</v>
      </c>
      <c r="D1157" s="218">
        <v>409.45</v>
      </c>
      <c r="E1157" s="219" t="s">
        <v>786</v>
      </c>
      <c r="F1157" s="67">
        <f>IF(D1157&lt;=374.5,(D1157-'[2]Stages'!$C$73)*'[2]Stages'!$H$74+'[2]Stages'!$E$73,IF(D1157&lt;=385.3,(D1157-'[2]Stages'!$C$74)*'[2]Stages'!$H$75+'[2]Stages'!$E$74,IF(D1157&lt;=391.8,(D1157-'[2]Stages'!$C$75)*'[2]Stages'!$H$76+'[2]Stages'!$E$75,IF(D1157&lt;=397.5,(D1157-'[2]Stages'!$C$76)*'[2]Stages'!$H$77+'[2]Stages'!$E$76,IF(D1157&lt;=407,(D1157-'[2]Stages'!$C$77)*'[2]Stages'!$H$78+'[2]Stages'!$E$77,IF(D1157&lt;=411.2,(D1157-'[2]Stages'!$C$78)*'[2]Stages'!$H$79+'[2]Stages'!$E$78,IF(D1157&lt;=416,(D1157-'[2]Stages'!$C$79)*'[2]Stages'!$H$80+'[2]Stages'!$E$79)))))))</f>
        <v>409.4425</v>
      </c>
      <c r="G1157" s="119" t="s">
        <v>19</v>
      </c>
      <c r="H1157" s="215" t="s">
        <v>1397</v>
      </c>
      <c r="I1157" s="220" t="s">
        <v>1401</v>
      </c>
      <c r="M1157" s="216"/>
      <c r="Q1157" s="215" t="s">
        <v>1317</v>
      </c>
      <c r="R1157" s="215" t="s">
        <v>1399</v>
      </c>
      <c r="AA1157" s="221" t="s">
        <v>788</v>
      </c>
      <c r="AB1157" s="18">
        <v>22.4</v>
      </c>
      <c r="AC1157" s="222">
        <v>18.87</v>
      </c>
      <c r="AD1157" s="223"/>
      <c r="AE1157" s="222">
        <v>18.87</v>
      </c>
      <c r="AF1157" s="222">
        <v>0.43</v>
      </c>
      <c r="AG1157" s="222">
        <v>18.87</v>
      </c>
      <c r="AH1157" s="146">
        <f t="shared" si="25"/>
        <v>19.070000000000004</v>
      </c>
      <c r="AI1157" s="222">
        <v>26.3</v>
      </c>
      <c r="AJ1157" s="223"/>
      <c r="AM1157" s="119" t="s">
        <v>789</v>
      </c>
      <c r="AN1157" s="119" t="s">
        <v>231</v>
      </c>
      <c r="AO1157" s="119">
        <v>284</v>
      </c>
      <c r="AQ1157" s="119">
        <v>599</v>
      </c>
      <c r="AR1157" s="119">
        <v>609</v>
      </c>
      <c r="AS1157" s="119">
        <v>2009</v>
      </c>
      <c r="AW1157" s="119" t="s">
        <v>790</v>
      </c>
      <c r="BK1157" s="112"/>
      <c r="BL1157" s="113"/>
      <c r="BM1157" s="113"/>
      <c r="BN1157" s="113"/>
      <c r="BO1157" s="113"/>
      <c r="BP1157" s="101"/>
      <c r="BQ1157" s="101"/>
    </row>
    <row r="1158" spans="1:69" s="119" customFormat="1" ht="12" customHeight="1">
      <c r="A1158" s="215" t="s">
        <v>1406</v>
      </c>
      <c r="B1158" s="216">
        <v>409.64</v>
      </c>
      <c r="D1158" s="218">
        <v>409.46</v>
      </c>
      <c r="E1158" s="219" t="s">
        <v>786</v>
      </c>
      <c r="F1158" s="67">
        <f>IF(D1158&lt;=374.5,(D1158-'[2]Stages'!$C$73)*'[2]Stages'!$H$74+'[2]Stages'!$E$73,IF(D1158&lt;=385.3,(D1158-'[2]Stages'!$C$74)*'[2]Stages'!$H$75+'[2]Stages'!$E$74,IF(D1158&lt;=391.8,(D1158-'[2]Stages'!$C$75)*'[2]Stages'!$H$76+'[2]Stages'!$E$75,IF(D1158&lt;=397.5,(D1158-'[2]Stages'!$C$76)*'[2]Stages'!$H$77+'[2]Stages'!$E$76,IF(D1158&lt;=407,(D1158-'[2]Stages'!$C$77)*'[2]Stages'!$H$78+'[2]Stages'!$E$77,IF(D1158&lt;=411.2,(D1158-'[2]Stages'!$C$78)*'[2]Stages'!$H$79+'[2]Stages'!$E$78,IF(D1158&lt;=416,(D1158-'[2]Stages'!$C$79)*'[2]Stages'!$H$80+'[2]Stages'!$E$79)))))))</f>
        <v>409.45014285714285</v>
      </c>
      <c r="G1158" s="119" t="s">
        <v>19</v>
      </c>
      <c r="H1158" s="215" t="s">
        <v>1397</v>
      </c>
      <c r="I1158" s="220" t="s">
        <v>1398</v>
      </c>
      <c r="M1158" s="216"/>
      <c r="Q1158" s="215" t="s">
        <v>1317</v>
      </c>
      <c r="R1158" s="215" t="s">
        <v>1407</v>
      </c>
      <c r="AA1158" s="221" t="s">
        <v>788</v>
      </c>
      <c r="AB1158" s="18">
        <v>22.4</v>
      </c>
      <c r="AC1158" s="222">
        <v>19.05</v>
      </c>
      <c r="AD1158" s="223"/>
      <c r="AE1158" s="222">
        <v>19.05</v>
      </c>
      <c r="AF1158" s="222">
        <v>0.18</v>
      </c>
      <c r="AG1158" s="222">
        <v>19.05</v>
      </c>
      <c r="AH1158" s="146">
        <f t="shared" si="25"/>
        <v>19.250000000000004</v>
      </c>
      <c r="AI1158" s="222">
        <v>25.5</v>
      </c>
      <c r="AJ1158" s="223"/>
      <c r="AM1158" s="119" t="s">
        <v>789</v>
      </c>
      <c r="AN1158" s="119" t="s">
        <v>231</v>
      </c>
      <c r="AO1158" s="119">
        <v>284</v>
      </c>
      <c r="AQ1158" s="119">
        <v>599</v>
      </c>
      <c r="AR1158" s="119">
        <v>609</v>
      </c>
      <c r="AS1158" s="119">
        <v>2009</v>
      </c>
      <c r="AW1158" s="119" t="s">
        <v>790</v>
      </c>
      <c r="BK1158" s="112"/>
      <c r="BL1158" s="113"/>
      <c r="BM1158" s="113"/>
      <c r="BN1158" s="113"/>
      <c r="BO1158" s="113"/>
      <c r="BP1158" s="101"/>
      <c r="BQ1158" s="101"/>
    </row>
    <row r="1159" spans="1:69" s="119" customFormat="1" ht="12" customHeight="1">
      <c r="A1159" s="215" t="s">
        <v>1408</v>
      </c>
      <c r="B1159" s="216">
        <v>409.65</v>
      </c>
      <c r="D1159" s="218">
        <v>409.47</v>
      </c>
      <c r="E1159" s="219" t="s">
        <v>786</v>
      </c>
      <c r="F1159" s="67">
        <f>IF(D1159&lt;=374.5,(D1159-'[2]Stages'!$C$73)*'[2]Stages'!$H$74+'[2]Stages'!$E$73,IF(D1159&lt;=385.3,(D1159-'[2]Stages'!$C$74)*'[2]Stages'!$H$75+'[2]Stages'!$E$74,IF(D1159&lt;=391.8,(D1159-'[2]Stages'!$C$75)*'[2]Stages'!$H$76+'[2]Stages'!$E$75,IF(D1159&lt;=397.5,(D1159-'[2]Stages'!$C$76)*'[2]Stages'!$H$77+'[2]Stages'!$E$76,IF(D1159&lt;=407,(D1159-'[2]Stages'!$C$77)*'[2]Stages'!$H$78+'[2]Stages'!$E$77,IF(D1159&lt;=411.2,(D1159-'[2]Stages'!$C$78)*'[2]Stages'!$H$79+'[2]Stages'!$E$78,IF(D1159&lt;=416,(D1159-'[2]Stages'!$C$79)*'[2]Stages'!$H$80+'[2]Stages'!$E$79)))))))</f>
        <v>409.4577857142857</v>
      </c>
      <c r="G1159" s="119" t="s">
        <v>19</v>
      </c>
      <c r="H1159" s="215" t="s">
        <v>1397</v>
      </c>
      <c r="I1159" s="220" t="s">
        <v>1401</v>
      </c>
      <c r="M1159" s="216"/>
      <c r="Q1159" s="215" t="s">
        <v>1317</v>
      </c>
      <c r="R1159" s="215" t="s">
        <v>1399</v>
      </c>
      <c r="AA1159" s="221" t="s">
        <v>788</v>
      </c>
      <c r="AB1159" s="18">
        <v>22.4</v>
      </c>
      <c r="AC1159" s="222">
        <v>18.66</v>
      </c>
      <c r="AD1159" s="223"/>
      <c r="AE1159" s="222">
        <v>18.66</v>
      </c>
      <c r="AF1159" s="222">
        <v>0.26</v>
      </c>
      <c r="AG1159" s="222">
        <v>18.66</v>
      </c>
      <c r="AH1159" s="146">
        <f t="shared" si="25"/>
        <v>18.860000000000003</v>
      </c>
      <c r="AI1159" s="222">
        <v>27.2</v>
      </c>
      <c r="AJ1159" s="223"/>
      <c r="AM1159" s="119" t="s">
        <v>789</v>
      </c>
      <c r="AN1159" s="119" t="s">
        <v>231</v>
      </c>
      <c r="AO1159" s="119">
        <v>284</v>
      </c>
      <c r="AQ1159" s="119">
        <v>599</v>
      </c>
      <c r="AR1159" s="119">
        <v>609</v>
      </c>
      <c r="AS1159" s="119">
        <v>2009</v>
      </c>
      <c r="AW1159" s="119" t="s">
        <v>790</v>
      </c>
      <c r="BK1159" s="112"/>
      <c r="BL1159" s="113"/>
      <c r="BM1159" s="113"/>
      <c r="BN1159" s="113"/>
      <c r="BO1159" s="113"/>
      <c r="BP1159" s="101"/>
      <c r="BQ1159" s="101"/>
    </row>
    <row r="1160" spans="1:69" s="119" customFormat="1" ht="12" customHeight="1">
      <c r="A1160" s="215" t="s">
        <v>1409</v>
      </c>
      <c r="B1160" s="216">
        <v>409.69</v>
      </c>
      <c r="D1160" s="218">
        <v>409.51</v>
      </c>
      <c r="E1160" s="219" t="s">
        <v>786</v>
      </c>
      <c r="F1160" s="67">
        <f>IF(D1160&lt;=374.5,(D1160-'[2]Stages'!$C$73)*'[2]Stages'!$H$74+'[2]Stages'!$E$73,IF(D1160&lt;=385.3,(D1160-'[2]Stages'!$C$74)*'[2]Stages'!$H$75+'[2]Stages'!$E$74,IF(D1160&lt;=391.8,(D1160-'[2]Stages'!$C$75)*'[2]Stages'!$H$76+'[2]Stages'!$E$75,IF(D1160&lt;=397.5,(D1160-'[2]Stages'!$C$76)*'[2]Stages'!$H$77+'[2]Stages'!$E$76,IF(D1160&lt;=407,(D1160-'[2]Stages'!$C$77)*'[2]Stages'!$H$78+'[2]Stages'!$E$77,IF(D1160&lt;=411.2,(D1160-'[2]Stages'!$C$78)*'[2]Stages'!$H$79+'[2]Stages'!$E$78,IF(D1160&lt;=416,(D1160-'[2]Stages'!$C$79)*'[2]Stages'!$H$80+'[2]Stages'!$E$79)))))))</f>
        <v>409.4883571428571</v>
      </c>
      <c r="G1160" s="119" t="s">
        <v>19</v>
      </c>
      <c r="H1160" s="215" t="s">
        <v>1397</v>
      </c>
      <c r="I1160" s="220" t="s">
        <v>1401</v>
      </c>
      <c r="M1160" s="216"/>
      <c r="Q1160" s="215" t="s">
        <v>1317</v>
      </c>
      <c r="R1160" s="215" t="s">
        <v>1399</v>
      </c>
      <c r="AA1160" s="221">
        <v>2</v>
      </c>
      <c r="AB1160" s="18">
        <v>22.4</v>
      </c>
      <c r="AC1160" s="222">
        <v>18.79</v>
      </c>
      <c r="AD1160" s="223"/>
      <c r="AE1160" s="222">
        <v>18.79</v>
      </c>
      <c r="AF1160" s="222">
        <v>0.63</v>
      </c>
      <c r="AG1160" s="222">
        <v>18.79</v>
      </c>
      <c r="AH1160" s="146">
        <f t="shared" si="25"/>
        <v>18.990000000000002</v>
      </c>
      <c r="AI1160" s="222">
        <v>26.6</v>
      </c>
      <c r="AJ1160" s="223"/>
      <c r="AM1160" s="119" t="s">
        <v>789</v>
      </c>
      <c r="AN1160" s="119" t="s">
        <v>231</v>
      </c>
      <c r="AO1160" s="119">
        <v>284</v>
      </c>
      <c r="AQ1160" s="119">
        <v>599</v>
      </c>
      <c r="AR1160" s="119">
        <v>609</v>
      </c>
      <c r="AS1160" s="119">
        <v>2009</v>
      </c>
      <c r="AW1160" s="119" t="s">
        <v>790</v>
      </c>
      <c r="BK1160" s="112"/>
      <c r="BL1160" s="113"/>
      <c r="BM1160" s="113"/>
      <c r="BN1160" s="113"/>
      <c r="BO1160" s="113"/>
      <c r="BP1160" s="101"/>
      <c r="BQ1160" s="101"/>
    </row>
    <row r="1161" spans="1:69" s="119" customFormat="1" ht="12" customHeight="1">
      <c r="A1161" s="215" t="s">
        <v>1410</v>
      </c>
      <c r="B1161" s="216">
        <v>409.71</v>
      </c>
      <c r="D1161" s="218">
        <v>409.53</v>
      </c>
      <c r="E1161" s="219" t="s">
        <v>786</v>
      </c>
      <c r="F1161" s="67">
        <f>IF(D1161&lt;=374.5,(D1161-'[2]Stages'!$C$73)*'[2]Stages'!$H$74+'[2]Stages'!$E$73,IF(D1161&lt;=385.3,(D1161-'[2]Stages'!$C$74)*'[2]Stages'!$H$75+'[2]Stages'!$E$74,IF(D1161&lt;=391.8,(D1161-'[2]Stages'!$C$75)*'[2]Stages'!$H$76+'[2]Stages'!$E$75,IF(D1161&lt;=397.5,(D1161-'[2]Stages'!$C$76)*'[2]Stages'!$H$77+'[2]Stages'!$E$76,IF(D1161&lt;=407,(D1161-'[2]Stages'!$C$77)*'[2]Stages'!$H$78+'[2]Stages'!$E$77,IF(D1161&lt;=411.2,(D1161-'[2]Stages'!$C$78)*'[2]Stages'!$H$79+'[2]Stages'!$E$78,IF(D1161&lt;=416,(D1161-'[2]Stages'!$C$79)*'[2]Stages'!$H$80+'[2]Stages'!$E$79)))))))</f>
        <v>409.50364285714284</v>
      </c>
      <c r="G1161" s="119" t="s">
        <v>19</v>
      </c>
      <c r="H1161" s="215" t="s">
        <v>1397</v>
      </c>
      <c r="I1161" s="220" t="s">
        <v>1401</v>
      </c>
      <c r="M1161" s="216"/>
      <c r="Q1161" s="215" t="s">
        <v>1317</v>
      </c>
      <c r="R1161" s="215" t="s">
        <v>1399</v>
      </c>
      <c r="AA1161" s="221" t="s">
        <v>788</v>
      </c>
      <c r="AB1161" s="18">
        <v>22.4</v>
      </c>
      <c r="AC1161" s="222">
        <v>19.09</v>
      </c>
      <c r="AD1161" s="223"/>
      <c r="AE1161" s="222">
        <v>19.09</v>
      </c>
      <c r="AF1161" s="222">
        <v>0.67</v>
      </c>
      <c r="AG1161" s="222">
        <v>19.09</v>
      </c>
      <c r="AH1161" s="146">
        <f t="shared" si="25"/>
        <v>19.290000000000003</v>
      </c>
      <c r="AI1161" s="222">
        <v>25.3</v>
      </c>
      <c r="AJ1161" s="223"/>
      <c r="AM1161" s="119" t="s">
        <v>789</v>
      </c>
      <c r="AN1161" s="119" t="s">
        <v>231</v>
      </c>
      <c r="AO1161" s="119">
        <v>284</v>
      </c>
      <c r="AQ1161" s="119">
        <v>599</v>
      </c>
      <c r="AR1161" s="119">
        <v>609</v>
      </c>
      <c r="AS1161" s="119">
        <v>2009</v>
      </c>
      <c r="AW1161" s="119" t="s">
        <v>790</v>
      </c>
      <c r="BK1161" s="112"/>
      <c r="BL1161" s="113"/>
      <c r="BM1161" s="113"/>
      <c r="BN1161" s="113"/>
      <c r="BO1161" s="113"/>
      <c r="BP1161" s="101"/>
      <c r="BQ1161" s="101"/>
    </row>
    <row r="1162" spans="1:69" s="119" customFormat="1" ht="12" customHeight="1">
      <c r="A1162" s="215" t="s">
        <v>1411</v>
      </c>
      <c r="B1162" s="216">
        <v>409.74</v>
      </c>
      <c r="D1162" s="218">
        <v>409.56</v>
      </c>
      <c r="E1162" s="219" t="s">
        <v>786</v>
      </c>
      <c r="F1162" s="67">
        <f>IF(D1162&lt;=374.5,(D1162-'[2]Stages'!$C$73)*'[2]Stages'!$H$74+'[2]Stages'!$E$73,IF(D1162&lt;=385.3,(D1162-'[2]Stages'!$C$74)*'[2]Stages'!$H$75+'[2]Stages'!$E$74,IF(D1162&lt;=391.8,(D1162-'[2]Stages'!$C$75)*'[2]Stages'!$H$76+'[2]Stages'!$E$75,IF(D1162&lt;=397.5,(D1162-'[2]Stages'!$C$76)*'[2]Stages'!$H$77+'[2]Stages'!$E$76,IF(D1162&lt;=407,(D1162-'[2]Stages'!$C$77)*'[2]Stages'!$H$78+'[2]Stages'!$E$77,IF(D1162&lt;=411.2,(D1162-'[2]Stages'!$C$78)*'[2]Stages'!$H$79+'[2]Stages'!$E$78,IF(D1162&lt;=416,(D1162-'[2]Stages'!$C$79)*'[2]Stages'!$H$80+'[2]Stages'!$E$79)))))))</f>
        <v>409.5265714285714</v>
      </c>
      <c r="G1162" s="119" t="s">
        <v>19</v>
      </c>
      <c r="H1162" s="215" t="s">
        <v>1397</v>
      </c>
      <c r="I1162" s="220" t="s">
        <v>1401</v>
      </c>
      <c r="M1162" s="216"/>
      <c r="Q1162" s="215" t="s">
        <v>1317</v>
      </c>
      <c r="R1162" s="215" t="s">
        <v>1399</v>
      </c>
      <c r="AA1162" s="221" t="s">
        <v>788</v>
      </c>
      <c r="AB1162" s="18">
        <v>22.4</v>
      </c>
      <c r="AC1162" s="222">
        <v>19.47</v>
      </c>
      <c r="AD1162" s="223"/>
      <c r="AE1162" s="222">
        <v>19.47</v>
      </c>
      <c r="AF1162" s="222">
        <v>0.58</v>
      </c>
      <c r="AG1162" s="222">
        <v>19.47</v>
      </c>
      <c r="AH1162" s="146">
        <f t="shared" si="25"/>
        <v>19.67</v>
      </c>
      <c r="AI1162" s="222">
        <v>23.6</v>
      </c>
      <c r="AJ1162" s="223"/>
      <c r="AM1162" s="119" t="s">
        <v>789</v>
      </c>
      <c r="AN1162" s="119" t="s">
        <v>231</v>
      </c>
      <c r="AO1162" s="119">
        <v>284</v>
      </c>
      <c r="AQ1162" s="119">
        <v>599</v>
      </c>
      <c r="AR1162" s="119">
        <v>609</v>
      </c>
      <c r="AS1162" s="119">
        <v>2009</v>
      </c>
      <c r="AW1162" s="119" t="s">
        <v>790</v>
      </c>
      <c r="BK1162" s="112"/>
      <c r="BL1162" s="113"/>
      <c r="BM1162" s="113"/>
      <c r="BN1162" s="113"/>
      <c r="BO1162" s="113"/>
      <c r="BP1162" s="101"/>
      <c r="BQ1162" s="101"/>
    </row>
    <row r="1163" spans="1:69" s="119" customFormat="1" ht="12" customHeight="1">
      <c r="A1163" s="215" t="s">
        <v>1412</v>
      </c>
      <c r="B1163" s="216">
        <v>409.75</v>
      </c>
      <c r="D1163" s="218">
        <v>409.57</v>
      </c>
      <c r="E1163" s="219" t="s">
        <v>786</v>
      </c>
      <c r="F1163" s="67">
        <f>IF(D1163&lt;=374.5,(D1163-'[2]Stages'!$C$73)*'[2]Stages'!$H$74+'[2]Stages'!$E$73,IF(D1163&lt;=385.3,(D1163-'[2]Stages'!$C$74)*'[2]Stages'!$H$75+'[2]Stages'!$E$74,IF(D1163&lt;=391.8,(D1163-'[2]Stages'!$C$75)*'[2]Stages'!$H$76+'[2]Stages'!$E$75,IF(D1163&lt;=397.5,(D1163-'[2]Stages'!$C$76)*'[2]Stages'!$H$77+'[2]Stages'!$E$76,IF(D1163&lt;=407,(D1163-'[2]Stages'!$C$77)*'[2]Stages'!$H$78+'[2]Stages'!$E$77,IF(D1163&lt;=411.2,(D1163-'[2]Stages'!$C$78)*'[2]Stages'!$H$79+'[2]Stages'!$E$78,IF(D1163&lt;=416,(D1163-'[2]Stages'!$C$79)*'[2]Stages'!$H$80+'[2]Stages'!$E$79)))))))</f>
        <v>409.53421428571426</v>
      </c>
      <c r="G1163" s="119" t="s">
        <v>19</v>
      </c>
      <c r="H1163" s="215" t="s">
        <v>1397</v>
      </c>
      <c r="I1163" s="220" t="s">
        <v>1398</v>
      </c>
      <c r="M1163" s="216"/>
      <c r="Q1163" s="215" t="s">
        <v>1317</v>
      </c>
      <c r="R1163" s="215" t="s">
        <v>1407</v>
      </c>
      <c r="AA1163" s="221" t="s">
        <v>788</v>
      </c>
      <c r="AB1163" s="18">
        <v>22.4</v>
      </c>
      <c r="AC1163" s="222">
        <v>18.92</v>
      </c>
      <c r="AD1163" s="223"/>
      <c r="AE1163" s="222">
        <v>18.92</v>
      </c>
      <c r="AF1163" s="222">
        <v>0.46</v>
      </c>
      <c r="AG1163" s="222">
        <v>18.92</v>
      </c>
      <c r="AH1163" s="146">
        <f t="shared" si="25"/>
        <v>19.120000000000005</v>
      </c>
      <c r="AI1163" s="222">
        <v>26.1</v>
      </c>
      <c r="AJ1163" s="223"/>
      <c r="AM1163" s="119" t="s">
        <v>789</v>
      </c>
      <c r="AN1163" s="119" t="s">
        <v>231</v>
      </c>
      <c r="AO1163" s="119">
        <v>284</v>
      </c>
      <c r="AQ1163" s="119">
        <v>599</v>
      </c>
      <c r="AR1163" s="119">
        <v>609</v>
      </c>
      <c r="AS1163" s="119">
        <v>2009</v>
      </c>
      <c r="AW1163" s="119" t="s">
        <v>790</v>
      </c>
      <c r="BK1163" s="112"/>
      <c r="BL1163" s="113"/>
      <c r="BM1163" s="113"/>
      <c r="BN1163" s="113"/>
      <c r="BO1163" s="113"/>
      <c r="BP1163" s="101"/>
      <c r="BQ1163" s="101"/>
    </row>
    <row r="1164" spans="1:69" s="119" customFormat="1" ht="12" customHeight="1">
      <c r="A1164" s="215" t="s">
        <v>1413</v>
      </c>
      <c r="B1164" s="216">
        <v>409.77</v>
      </c>
      <c r="D1164" s="218">
        <v>409.59</v>
      </c>
      <c r="E1164" s="219" t="s">
        <v>786</v>
      </c>
      <c r="F1164" s="67">
        <f>IF(D1164&lt;=374.5,(D1164-'[2]Stages'!$C$73)*'[2]Stages'!$H$74+'[2]Stages'!$E$73,IF(D1164&lt;=385.3,(D1164-'[2]Stages'!$C$74)*'[2]Stages'!$H$75+'[2]Stages'!$E$74,IF(D1164&lt;=391.8,(D1164-'[2]Stages'!$C$75)*'[2]Stages'!$H$76+'[2]Stages'!$E$75,IF(D1164&lt;=397.5,(D1164-'[2]Stages'!$C$76)*'[2]Stages'!$H$77+'[2]Stages'!$E$76,IF(D1164&lt;=407,(D1164-'[2]Stages'!$C$77)*'[2]Stages'!$H$78+'[2]Stages'!$E$77,IF(D1164&lt;=411.2,(D1164-'[2]Stages'!$C$78)*'[2]Stages'!$H$79+'[2]Stages'!$E$78,IF(D1164&lt;=416,(D1164-'[2]Stages'!$C$79)*'[2]Stages'!$H$80+'[2]Stages'!$E$79)))))))</f>
        <v>409.54949999999997</v>
      </c>
      <c r="G1164" s="119" t="s">
        <v>19</v>
      </c>
      <c r="H1164" s="215" t="s">
        <v>1397</v>
      </c>
      <c r="I1164" s="220" t="s">
        <v>1398</v>
      </c>
      <c r="M1164" s="216"/>
      <c r="Q1164" s="215" t="s">
        <v>1317</v>
      </c>
      <c r="R1164" s="215" t="s">
        <v>1407</v>
      </c>
      <c r="AA1164" s="221" t="s">
        <v>788</v>
      </c>
      <c r="AB1164" s="18">
        <v>22.4</v>
      </c>
      <c r="AC1164" s="222">
        <v>19.08</v>
      </c>
      <c r="AD1164" s="223"/>
      <c r="AE1164" s="222">
        <v>19.08</v>
      </c>
      <c r="AF1164" s="222">
        <v>0.5</v>
      </c>
      <c r="AG1164" s="222">
        <v>19.08</v>
      </c>
      <c r="AH1164" s="146">
        <f t="shared" si="25"/>
        <v>19.28</v>
      </c>
      <c r="AI1164" s="222">
        <v>25.4</v>
      </c>
      <c r="AJ1164" s="223"/>
      <c r="AM1164" s="119" t="s">
        <v>789</v>
      </c>
      <c r="AN1164" s="119" t="s">
        <v>231</v>
      </c>
      <c r="AO1164" s="119">
        <v>284</v>
      </c>
      <c r="AQ1164" s="119">
        <v>599</v>
      </c>
      <c r="AR1164" s="119">
        <v>609</v>
      </c>
      <c r="AS1164" s="119">
        <v>2009</v>
      </c>
      <c r="AW1164" s="119" t="s">
        <v>790</v>
      </c>
      <c r="BK1164" s="112"/>
      <c r="BL1164" s="113"/>
      <c r="BM1164" s="113"/>
      <c r="BN1164" s="113"/>
      <c r="BO1164" s="113"/>
      <c r="BP1164" s="101"/>
      <c r="BQ1164" s="101"/>
    </row>
    <row r="1165" spans="1:69" s="119" customFormat="1" ht="12" customHeight="1">
      <c r="A1165" s="215" t="s">
        <v>1414</v>
      </c>
      <c r="B1165" s="216">
        <v>409.79</v>
      </c>
      <c r="D1165" s="218">
        <v>409.6</v>
      </c>
      <c r="E1165" s="219" t="s">
        <v>786</v>
      </c>
      <c r="F1165" s="67">
        <f>IF(D1165&lt;=374.5,(D1165-'[2]Stages'!$C$73)*'[2]Stages'!$H$74+'[2]Stages'!$E$73,IF(D1165&lt;=385.3,(D1165-'[2]Stages'!$C$74)*'[2]Stages'!$H$75+'[2]Stages'!$E$74,IF(D1165&lt;=391.8,(D1165-'[2]Stages'!$C$75)*'[2]Stages'!$H$76+'[2]Stages'!$E$75,IF(D1165&lt;=397.5,(D1165-'[2]Stages'!$C$76)*'[2]Stages'!$H$77+'[2]Stages'!$E$76,IF(D1165&lt;=407,(D1165-'[2]Stages'!$C$77)*'[2]Stages'!$H$78+'[2]Stages'!$E$77,IF(D1165&lt;=411.2,(D1165-'[2]Stages'!$C$78)*'[2]Stages'!$H$79+'[2]Stages'!$E$78,IF(D1165&lt;=416,(D1165-'[2]Stages'!$C$79)*'[2]Stages'!$H$80+'[2]Stages'!$E$79)))))))</f>
        <v>409.5571428571429</v>
      </c>
      <c r="G1165" s="119" t="s">
        <v>19</v>
      </c>
      <c r="H1165" s="215" t="s">
        <v>1397</v>
      </c>
      <c r="I1165" s="220" t="s">
        <v>1398</v>
      </c>
      <c r="M1165" s="216"/>
      <c r="Q1165" s="215" t="s">
        <v>1317</v>
      </c>
      <c r="R1165" s="215" t="s">
        <v>1407</v>
      </c>
      <c r="AA1165" s="226">
        <v>2</v>
      </c>
      <c r="AB1165" s="18">
        <v>22.4</v>
      </c>
      <c r="AC1165" s="222">
        <v>18.06</v>
      </c>
      <c r="AD1165" s="223"/>
      <c r="AE1165" s="222">
        <v>18.06</v>
      </c>
      <c r="AF1165" s="222">
        <v>0.23</v>
      </c>
      <c r="AG1165" s="222">
        <v>18.06</v>
      </c>
      <c r="AH1165" s="146">
        <f t="shared" si="25"/>
        <v>18.26</v>
      </c>
      <c r="AI1165" s="222">
        <v>29.8</v>
      </c>
      <c r="AJ1165" s="223"/>
      <c r="AM1165" s="119" t="s">
        <v>789</v>
      </c>
      <c r="AN1165" s="119" t="s">
        <v>231</v>
      </c>
      <c r="AO1165" s="119">
        <v>284</v>
      </c>
      <c r="AQ1165" s="119">
        <v>599</v>
      </c>
      <c r="AR1165" s="119">
        <v>609</v>
      </c>
      <c r="AS1165" s="119">
        <v>2009</v>
      </c>
      <c r="AW1165" s="119" t="s">
        <v>790</v>
      </c>
      <c r="BK1165" s="112"/>
      <c r="BL1165" s="113"/>
      <c r="BM1165" s="113"/>
      <c r="BN1165" s="113"/>
      <c r="BO1165" s="113"/>
      <c r="BP1165" s="101"/>
      <c r="BQ1165" s="101"/>
    </row>
    <row r="1166" spans="1:69" s="119" customFormat="1" ht="12" customHeight="1">
      <c r="A1166" s="215" t="s">
        <v>1415</v>
      </c>
      <c r="B1166" s="216">
        <v>409.8</v>
      </c>
      <c r="D1166" s="218">
        <v>409.61</v>
      </c>
      <c r="E1166" s="219" t="s">
        <v>786</v>
      </c>
      <c r="F1166" s="67">
        <f>IF(D1166&lt;=374.5,(D1166-'[2]Stages'!$C$73)*'[2]Stages'!$H$74+'[2]Stages'!$E$73,IF(D1166&lt;=385.3,(D1166-'[2]Stages'!$C$74)*'[2]Stages'!$H$75+'[2]Stages'!$E$74,IF(D1166&lt;=391.8,(D1166-'[2]Stages'!$C$75)*'[2]Stages'!$H$76+'[2]Stages'!$E$75,IF(D1166&lt;=397.5,(D1166-'[2]Stages'!$C$76)*'[2]Stages'!$H$77+'[2]Stages'!$E$76,IF(D1166&lt;=407,(D1166-'[2]Stages'!$C$77)*'[2]Stages'!$H$78+'[2]Stages'!$E$77,IF(D1166&lt;=411.2,(D1166-'[2]Stages'!$C$78)*'[2]Stages'!$H$79+'[2]Stages'!$E$78,IF(D1166&lt;=416,(D1166-'[2]Stages'!$C$79)*'[2]Stages'!$H$80+'[2]Stages'!$E$79)))))))</f>
        <v>409.56478571428573</v>
      </c>
      <c r="G1166" s="119" t="s">
        <v>19</v>
      </c>
      <c r="H1166" s="215" t="s">
        <v>1397</v>
      </c>
      <c r="I1166" s="220" t="s">
        <v>1401</v>
      </c>
      <c r="M1166" s="216"/>
      <c r="Q1166" s="215" t="s">
        <v>1317</v>
      </c>
      <c r="R1166" s="215" t="s">
        <v>1399</v>
      </c>
      <c r="AA1166" s="221" t="s">
        <v>788</v>
      </c>
      <c r="AB1166" s="18">
        <v>22.4</v>
      </c>
      <c r="AC1166" s="222">
        <v>19.08</v>
      </c>
      <c r="AD1166" s="223"/>
      <c r="AE1166" s="222">
        <v>19.08</v>
      </c>
      <c r="AF1166" s="222">
        <v>0.24</v>
      </c>
      <c r="AG1166" s="222">
        <v>19.08</v>
      </c>
      <c r="AH1166" s="146">
        <f t="shared" si="25"/>
        <v>19.28</v>
      </c>
      <c r="AI1166" s="222">
        <v>25.3</v>
      </c>
      <c r="AJ1166" s="223"/>
      <c r="AM1166" s="119" t="s">
        <v>789</v>
      </c>
      <c r="AN1166" s="119" t="s">
        <v>231</v>
      </c>
      <c r="AO1166" s="119">
        <v>284</v>
      </c>
      <c r="AQ1166" s="119">
        <v>599</v>
      </c>
      <c r="AR1166" s="119">
        <v>609</v>
      </c>
      <c r="AS1166" s="119">
        <v>2009</v>
      </c>
      <c r="AW1166" s="119" t="s">
        <v>790</v>
      </c>
      <c r="BK1166" s="112"/>
      <c r="BL1166" s="113"/>
      <c r="BM1166" s="113"/>
      <c r="BN1166" s="113"/>
      <c r="BO1166" s="113"/>
      <c r="BP1166" s="101"/>
      <c r="BQ1166" s="101"/>
    </row>
    <row r="1167" spans="1:69" s="119" customFormat="1" ht="12" customHeight="1">
      <c r="A1167" s="215" t="s">
        <v>1416</v>
      </c>
      <c r="B1167" s="216">
        <v>409.82</v>
      </c>
      <c r="D1167" s="218">
        <v>409.63</v>
      </c>
      <c r="E1167" s="219" t="s">
        <v>786</v>
      </c>
      <c r="F1167" s="67">
        <f>IF(D1167&lt;=374.5,(D1167-'[2]Stages'!$C$73)*'[2]Stages'!$H$74+'[2]Stages'!$E$73,IF(D1167&lt;=385.3,(D1167-'[2]Stages'!$C$74)*'[2]Stages'!$H$75+'[2]Stages'!$E$74,IF(D1167&lt;=391.8,(D1167-'[2]Stages'!$C$75)*'[2]Stages'!$H$76+'[2]Stages'!$E$75,IF(D1167&lt;=397.5,(D1167-'[2]Stages'!$C$76)*'[2]Stages'!$H$77+'[2]Stages'!$E$76,IF(D1167&lt;=407,(D1167-'[2]Stages'!$C$77)*'[2]Stages'!$H$78+'[2]Stages'!$E$77,IF(D1167&lt;=411.2,(D1167-'[2]Stages'!$C$78)*'[2]Stages'!$H$79+'[2]Stages'!$E$78,IF(D1167&lt;=416,(D1167-'[2]Stages'!$C$79)*'[2]Stages'!$H$80+'[2]Stages'!$E$79)))))))</f>
        <v>409.5800714285714</v>
      </c>
      <c r="G1167" s="119" t="s">
        <v>19</v>
      </c>
      <c r="H1167" s="215" t="s">
        <v>1397</v>
      </c>
      <c r="I1167" s="220" t="s">
        <v>1401</v>
      </c>
      <c r="M1167" s="216"/>
      <c r="Q1167" s="215" t="s">
        <v>1317</v>
      </c>
      <c r="R1167" s="215" t="s">
        <v>1399</v>
      </c>
      <c r="AA1167" s="221" t="s">
        <v>788</v>
      </c>
      <c r="AB1167" s="18">
        <v>22.4</v>
      </c>
      <c r="AC1167" s="222">
        <v>18.91</v>
      </c>
      <c r="AD1167" s="223"/>
      <c r="AE1167" s="222">
        <v>18.91</v>
      </c>
      <c r="AF1167" s="222">
        <v>0.33</v>
      </c>
      <c r="AG1167" s="222">
        <v>18.91</v>
      </c>
      <c r="AH1167" s="146">
        <f t="shared" si="25"/>
        <v>19.110000000000003</v>
      </c>
      <c r="AI1167" s="222">
        <v>26.1</v>
      </c>
      <c r="AJ1167" s="223"/>
      <c r="AM1167" s="119" t="s">
        <v>789</v>
      </c>
      <c r="AN1167" s="119" t="s">
        <v>231</v>
      </c>
      <c r="AO1167" s="119">
        <v>284</v>
      </c>
      <c r="AQ1167" s="119">
        <v>599</v>
      </c>
      <c r="AR1167" s="119">
        <v>609</v>
      </c>
      <c r="AS1167" s="119">
        <v>2009</v>
      </c>
      <c r="AW1167" s="119" t="s">
        <v>790</v>
      </c>
      <c r="BK1167" s="112"/>
      <c r="BL1167" s="113"/>
      <c r="BM1167" s="113"/>
      <c r="BN1167" s="113"/>
      <c r="BO1167" s="113"/>
      <c r="BP1167" s="101"/>
      <c r="BQ1167" s="101"/>
    </row>
    <row r="1168" spans="1:69" s="119" customFormat="1" ht="12" customHeight="1">
      <c r="A1168" s="215" t="s">
        <v>1417</v>
      </c>
      <c r="B1168" s="216">
        <v>409.85</v>
      </c>
      <c r="D1168" s="218">
        <v>409.66</v>
      </c>
      <c r="E1168" s="219" t="s">
        <v>786</v>
      </c>
      <c r="F1168" s="67">
        <f>IF(D1168&lt;=374.5,(D1168-'[2]Stages'!$C$73)*'[2]Stages'!$H$74+'[2]Stages'!$E$73,IF(D1168&lt;=385.3,(D1168-'[2]Stages'!$C$74)*'[2]Stages'!$H$75+'[2]Stages'!$E$74,IF(D1168&lt;=391.8,(D1168-'[2]Stages'!$C$75)*'[2]Stages'!$H$76+'[2]Stages'!$E$75,IF(D1168&lt;=397.5,(D1168-'[2]Stages'!$C$76)*'[2]Stages'!$H$77+'[2]Stages'!$E$76,IF(D1168&lt;=407,(D1168-'[2]Stages'!$C$77)*'[2]Stages'!$H$78+'[2]Stages'!$E$77,IF(D1168&lt;=411.2,(D1168-'[2]Stages'!$C$78)*'[2]Stages'!$H$79+'[2]Stages'!$E$78,IF(D1168&lt;=416,(D1168-'[2]Stages'!$C$79)*'[2]Stages'!$H$80+'[2]Stages'!$E$79)))))))</f>
        <v>409.603</v>
      </c>
      <c r="G1168" s="119" t="s">
        <v>19</v>
      </c>
      <c r="H1168" s="215" t="s">
        <v>1397</v>
      </c>
      <c r="I1168" s="220" t="s">
        <v>1398</v>
      </c>
      <c r="M1168" s="216"/>
      <c r="Q1168" s="215" t="s">
        <v>1317</v>
      </c>
      <c r="R1168" s="215" t="s">
        <v>1407</v>
      </c>
      <c r="AA1168" s="221" t="s">
        <v>788</v>
      </c>
      <c r="AB1168" s="18">
        <v>22.4</v>
      </c>
      <c r="AC1168" s="222">
        <v>18.57</v>
      </c>
      <c r="AD1168" s="223"/>
      <c r="AE1168" s="222">
        <v>18.57</v>
      </c>
      <c r="AF1168" s="222">
        <v>0.3</v>
      </c>
      <c r="AG1168" s="222">
        <v>18.57</v>
      </c>
      <c r="AH1168" s="146">
        <f t="shared" si="25"/>
        <v>18.770000000000003</v>
      </c>
      <c r="AI1168" s="222">
        <v>27.6</v>
      </c>
      <c r="AJ1168" s="223"/>
      <c r="AM1168" s="119" t="s">
        <v>789</v>
      </c>
      <c r="AN1168" s="119" t="s">
        <v>231</v>
      </c>
      <c r="AO1168" s="119">
        <v>284</v>
      </c>
      <c r="AQ1168" s="119">
        <v>599</v>
      </c>
      <c r="AR1168" s="119">
        <v>609</v>
      </c>
      <c r="AS1168" s="119">
        <v>2009</v>
      </c>
      <c r="AW1168" s="119" t="s">
        <v>790</v>
      </c>
      <c r="BK1168" s="112"/>
      <c r="BL1168" s="113"/>
      <c r="BM1168" s="113"/>
      <c r="BN1168" s="113"/>
      <c r="BO1168" s="113"/>
      <c r="BP1168" s="101"/>
      <c r="BQ1168" s="101"/>
    </row>
    <row r="1169" spans="1:69" s="119" customFormat="1" ht="12" customHeight="1">
      <c r="A1169" s="215" t="s">
        <v>1418</v>
      </c>
      <c r="B1169" s="216">
        <v>409.89</v>
      </c>
      <c r="D1169" s="218">
        <v>409.7</v>
      </c>
      <c r="E1169" s="219" t="s">
        <v>786</v>
      </c>
      <c r="F1169" s="67">
        <f>IF(D1169&lt;=374.5,(D1169-'[2]Stages'!$C$73)*'[2]Stages'!$H$74+'[2]Stages'!$E$73,IF(D1169&lt;=385.3,(D1169-'[2]Stages'!$C$74)*'[2]Stages'!$H$75+'[2]Stages'!$E$74,IF(D1169&lt;=391.8,(D1169-'[2]Stages'!$C$75)*'[2]Stages'!$H$76+'[2]Stages'!$E$75,IF(D1169&lt;=397.5,(D1169-'[2]Stages'!$C$76)*'[2]Stages'!$H$77+'[2]Stages'!$E$76,IF(D1169&lt;=407,(D1169-'[2]Stages'!$C$77)*'[2]Stages'!$H$78+'[2]Stages'!$E$77,IF(D1169&lt;=411.2,(D1169-'[2]Stages'!$C$78)*'[2]Stages'!$H$79+'[2]Stages'!$E$78,IF(D1169&lt;=416,(D1169-'[2]Stages'!$C$79)*'[2]Stages'!$H$80+'[2]Stages'!$E$79)))))))</f>
        <v>409.63357142857143</v>
      </c>
      <c r="G1169" s="119" t="s">
        <v>19</v>
      </c>
      <c r="H1169" s="215" t="s">
        <v>1397</v>
      </c>
      <c r="I1169" s="220" t="s">
        <v>1401</v>
      </c>
      <c r="M1169" s="216"/>
      <c r="Q1169" s="215" t="s">
        <v>1317</v>
      </c>
      <c r="R1169" s="215" t="s">
        <v>1399</v>
      </c>
      <c r="AA1169" s="221" t="s">
        <v>788</v>
      </c>
      <c r="AB1169" s="18">
        <v>22.4</v>
      </c>
      <c r="AC1169" s="222">
        <v>18.69</v>
      </c>
      <c r="AD1169" s="223"/>
      <c r="AE1169" s="222">
        <v>18.69</v>
      </c>
      <c r="AF1169" s="222">
        <v>0.16</v>
      </c>
      <c r="AG1169" s="222">
        <v>18.69</v>
      </c>
      <c r="AH1169" s="146">
        <f t="shared" si="25"/>
        <v>18.890000000000004</v>
      </c>
      <c r="AI1169" s="222">
        <v>27.1</v>
      </c>
      <c r="AJ1169" s="223"/>
      <c r="AM1169" s="119" t="s">
        <v>789</v>
      </c>
      <c r="AN1169" s="119" t="s">
        <v>231</v>
      </c>
      <c r="AO1169" s="119">
        <v>284</v>
      </c>
      <c r="AQ1169" s="119">
        <v>599</v>
      </c>
      <c r="AR1169" s="119">
        <v>609</v>
      </c>
      <c r="AS1169" s="119">
        <v>2009</v>
      </c>
      <c r="AW1169" s="119" t="s">
        <v>790</v>
      </c>
      <c r="BK1169" s="112"/>
      <c r="BL1169" s="113"/>
      <c r="BM1169" s="113"/>
      <c r="BN1169" s="113"/>
      <c r="BO1169" s="113"/>
      <c r="BP1169" s="101"/>
      <c r="BQ1169" s="101"/>
    </row>
    <row r="1170" spans="1:69" s="119" customFormat="1" ht="12" customHeight="1">
      <c r="A1170" s="215" t="s">
        <v>1419</v>
      </c>
      <c r="B1170" s="216">
        <v>409.9</v>
      </c>
      <c r="D1170" s="218">
        <v>409.71</v>
      </c>
      <c r="E1170" s="219" t="s">
        <v>786</v>
      </c>
      <c r="F1170" s="67">
        <f>IF(D1170&lt;=374.5,(D1170-'[2]Stages'!$C$73)*'[2]Stages'!$H$74+'[2]Stages'!$E$73,IF(D1170&lt;=385.3,(D1170-'[2]Stages'!$C$74)*'[2]Stages'!$H$75+'[2]Stages'!$E$74,IF(D1170&lt;=391.8,(D1170-'[2]Stages'!$C$75)*'[2]Stages'!$H$76+'[2]Stages'!$E$75,IF(D1170&lt;=397.5,(D1170-'[2]Stages'!$C$76)*'[2]Stages'!$H$77+'[2]Stages'!$E$76,IF(D1170&lt;=407,(D1170-'[2]Stages'!$C$77)*'[2]Stages'!$H$78+'[2]Stages'!$E$77,IF(D1170&lt;=411.2,(D1170-'[2]Stages'!$C$78)*'[2]Stages'!$H$79+'[2]Stages'!$E$78,IF(D1170&lt;=416,(D1170-'[2]Stages'!$C$79)*'[2]Stages'!$H$80+'[2]Stages'!$E$79)))))))</f>
        <v>409.6412142857142</v>
      </c>
      <c r="G1170" s="119" t="s">
        <v>19</v>
      </c>
      <c r="H1170" s="215" t="s">
        <v>1397</v>
      </c>
      <c r="I1170" s="220" t="s">
        <v>1398</v>
      </c>
      <c r="M1170" s="216"/>
      <c r="Q1170" s="215" t="s">
        <v>1317</v>
      </c>
      <c r="R1170" s="215" t="s">
        <v>1407</v>
      </c>
      <c r="AA1170" s="221" t="s">
        <v>788</v>
      </c>
      <c r="AB1170" s="18">
        <v>22.4</v>
      </c>
      <c r="AC1170" s="222">
        <v>18.28</v>
      </c>
      <c r="AD1170" s="223"/>
      <c r="AE1170" s="222">
        <v>18.28</v>
      </c>
      <c r="AF1170" s="222">
        <v>0.08</v>
      </c>
      <c r="AG1170" s="222">
        <v>18.28</v>
      </c>
      <c r="AH1170" s="146">
        <f t="shared" si="25"/>
        <v>18.480000000000004</v>
      </c>
      <c r="AI1170" s="222">
        <v>28.8</v>
      </c>
      <c r="AJ1170" s="223"/>
      <c r="AM1170" s="119" t="s">
        <v>789</v>
      </c>
      <c r="AN1170" s="119" t="s">
        <v>231</v>
      </c>
      <c r="AO1170" s="119">
        <v>284</v>
      </c>
      <c r="AQ1170" s="119">
        <v>599</v>
      </c>
      <c r="AR1170" s="119">
        <v>609</v>
      </c>
      <c r="AS1170" s="119">
        <v>2009</v>
      </c>
      <c r="AW1170" s="119" t="s">
        <v>790</v>
      </c>
      <c r="BK1170" s="112"/>
      <c r="BL1170" s="113"/>
      <c r="BM1170" s="113"/>
      <c r="BN1170" s="113"/>
      <c r="BO1170" s="113"/>
      <c r="BP1170" s="101"/>
      <c r="BQ1170" s="101"/>
    </row>
    <row r="1171" spans="1:69" s="119" customFormat="1" ht="12" customHeight="1">
      <c r="A1171" s="215" t="s">
        <v>1420</v>
      </c>
      <c r="B1171" s="216">
        <v>409.9</v>
      </c>
      <c r="D1171" s="218">
        <v>409.71</v>
      </c>
      <c r="E1171" s="219" t="s">
        <v>786</v>
      </c>
      <c r="F1171" s="67">
        <f>IF(D1171&lt;=374.5,(D1171-'[2]Stages'!$C$73)*'[2]Stages'!$H$74+'[2]Stages'!$E$73,IF(D1171&lt;=385.3,(D1171-'[2]Stages'!$C$74)*'[2]Stages'!$H$75+'[2]Stages'!$E$74,IF(D1171&lt;=391.8,(D1171-'[2]Stages'!$C$75)*'[2]Stages'!$H$76+'[2]Stages'!$E$75,IF(D1171&lt;=397.5,(D1171-'[2]Stages'!$C$76)*'[2]Stages'!$H$77+'[2]Stages'!$E$76,IF(D1171&lt;=407,(D1171-'[2]Stages'!$C$77)*'[2]Stages'!$H$78+'[2]Stages'!$E$77,IF(D1171&lt;=411.2,(D1171-'[2]Stages'!$C$78)*'[2]Stages'!$H$79+'[2]Stages'!$E$78,IF(D1171&lt;=416,(D1171-'[2]Stages'!$C$79)*'[2]Stages'!$H$80+'[2]Stages'!$E$79)))))))</f>
        <v>409.6412142857142</v>
      </c>
      <c r="G1171" s="119" t="s">
        <v>19</v>
      </c>
      <c r="H1171" s="215" t="s">
        <v>1397</v>
      </c>
      <c r="I1171" s="220" t="s">
        <v>1401</v>
      </c>
      <c r="M1171" s="216"/>
      <c r="Q1171" s="215" t="s">
        <v>1317</v>
      </c>
      <c r="R1171" s="215" t="s">
        <v>1399</v>
      </c>
      <c r="AA1171" s="221" t="s">
        <v>788</v>
      </c>
      <c r="AB1171" s="18">
        <v>22.4</v>
      </c>
      <c r="AC1171" s="222">
        <v>18.88</v>
      </c>
      <c r="AD1171" s="223"/>
      <c r="AE1171" s="222">
        <v>18.88</v>
      </c>
      <c r="AF1171" s="222">
        <v>0.23</v>
      </c>
      <c r="AG1171" s="222">
        <v>18.88</v>
      </c>
      <c r="AH1171" s="146">
        <f t="shared" si="25"/>
        <v>19.080000000000002</v>
      </c>
      <c r="AI1171" s="222">
        <v>26.2</v>
      </c>
      <c r="AJ1171" s="223"/>
      <c r="AM1171" s="119" t="s">
        <v>789</v>
      </c>
      <c r="AN1171" s="119" t="s">
        <v>231</v>
      </c>
      <c r="AO1171" s="119">
        <v>284</v>
      </c>
      <c r="AQ1171" s="119">
        <v>599</v>
      </c>
      <c r="AR1171" s="119">
        <v>609</v>
      </c>
      <c r="AS1171" s="119">
        <v>2009</v>
      </c>
      <c r="AW1171" s="119" t="s">
        <v>790</v>
      </c>
      <c r="BK1171" s="112"/>
      <c r="BL1171" s="113"/>
      <c r="BM1171" s="113"/>
      <c r="BN1171" s="113"/>
      <c r="BO1171" s="113"/>
      <c r="BP1171" s="101"/>
      <c r="BQ1171" s="101"/>
    </row>
    <row r="1172" spans="1:69" s="119" customFormat="1" ht="12" customHeight="1">
      <c r="A1172" s="215" t="s">
        <v>1421</v>
      </c>
      <c r="B1172" s="216">
        <v>409.91</v>
      </c>
      <c r="D1172" s="218">
        <v>409.72</v>
      </c>
      <c r="E1172" s="219" t="s">
        <v>786</v>
      </c>
      <c r="F1172" s="67">
        <f>IF(D1172&lt;=374.5,(D1172-'[2]Stages'!$C$73)*'[2]Stages'!$H$74+'[2]Stages'!$E$73,IF(D1172&lt;=385.3,(D1172-'[2]Stages'!$C$74)*'[2]Stages'!$H$75+'[2]Stages'!$E$74,IF(D1172&lt;=391.8,(D1172-'[2]Stages'!$C$75)*'[2]Stages'!$H$76+'[2]Stages'!$E$75,IF(D1172&lt;=397.5,(D1172-'[2]Stages'!$C$76)*'[2]Stages'!$H$77+'[2]Stages'!$E$76,IF(D1172&lt;=407,(D1172-'[2]Stages'!$C$77)*'[2]Stages'!$H$78+'[2]Stages'!$E$77,IF(D1172&lt;=411.2,(D1172-'[2]Stages'!$C$78)*'[2]Stages'!$H$79+'[2]Stages'!$E$78,IF(D1172&lt;=416,(D1172-'[2]Stages'!$C$79)*'[2]Stages'!$H$80+'[2]Stages'!$E$79)))))))</f>
        <v>409.64885714285714</v>
      </c>
      <c r="G1172" s="119" t="s">
        <v>19</v>
      </c>
      <c r="H1172" s="215" t="s">
        <v>1397</v>
      </c>
      <c r="I1172" s="220" t="s">
        <v>1398</v>
      </c>
      <c r="M1172" s="216"/>
      <c r="Q1172" s="215" t="s">
        <v>1317</v>
      </c>
      <c r="R1172" s="215" t="s">
        <v>1407</v>
      </c>
      <c r="AA1172" s="221" t="s">
        <v>788</v>
      </c>
      <c r="AB1172" s="18">
        <v>22.4</v>
      </c>
      <c r="AC1172" s="222">
        <v>18.78</v>
      </c>
      <c r="AD1172" s="223"/>
      <c r="AE1172" s="222">
        <v>18.78</v>
      </c>
      <c r="AF1172" s="222">
        <v>0.52</v>
      </c>
      <c r="AG1172" s="222">
        <v>18.78</v>
      </c>
      <c r="AH1172" s="146">
        <f t="shared" si="25"/>
        <v>18.980000000000004</v>
      </c>
      <c r="AI1172" s="222">
        <v>26.7</v>
      </c>
      <c r="AJ1172" s="223"/>
      <c r="AM1172" s="119" t="s">
        <v>789</v>
      </c>
      <c r="AN1172" s="119" t="s">
        <v>231</v>
      </c>
      <c r="AO1172" s="119">
        <v>284</v>
      </c>
      <c r="AQ1172" s="119">
        <v>599</v>
      </c>
      <c r="AR1172" s="119">
        <v>609</v>
      </c>
      <c r="AS1172" s="119">
        <v>2009</v>
      </c>
      <c r="AW1172" s="119" t="s">
        <v>790</v>
      </c>
      <c r="BK1172" s="112"/>
      <c r="BL1172" s="113"/>
      <c r="BM1172" s="113"/>
      <c r="BN1172" s="113"/>
      <c r="BO1172" s="113"/>
      <c r="BP1172" s="101"/>
      <c r="BQ1172" s="101"/>
    </row>
    <row r="1173" spans="1:69" s="119" customFormat="1" ht="12" customHeight="1">
      <c r="A1173" s="215" t="s">
        <v>1422</v>
      </c>
      <c r="B1173" s="216">
        <v>409.93</v>
      </c>
      <c r="D1173" s="218">
        <v>409.73</v>
      </c>
      <c r="E1173" s="219" t="s">
        <v>786</v>
      </c>
      <c r="F1173" s="67">
        <f>IF(D1173&lt;=374.5,(D1173-'[2]Stages'!$C$73)*'[2]Stages'!$H$74+'[2]Stages'!$E$73,IF(D1173&lt;=385.3,(D1173-'[2]Stages'!$C$74)*'[2]Stages'!$H$75+'[2]Stages'!$E$74,IF(D1173&lt;=391.8,(D1173-'[2]Stages'!$C$75)*'[2]Stages'!$H$76+'[2]Stages'!$E$75,IF(D1173&lt;=397.5,(D1173-'[2]Stages'!$C$76)*'[2]Stages'!$H$77+'[2]Stages'!$E$76,IF(D1173&lt;=407,(D1173-'[2]Stages'!$C$77)*'[2]Stages'!$H$78+'[2]Stages'!$E$77,IF(D1173&lt;=411.2,(D1173-'[2]Stages'!$C$78)*'[2]Stages'!$H$79+'[2]Stages'!$E$78,IF(D1173&lt;=416,(D1173-'[2]Stages'!$C$79)*'[2]Stages'!$H$80+'[2]Stages'!$E$79)))))))</f>
        <v>409.6565</v>
      </c>
      <c r="G1173" s="119" t="s">
        <v>19</v>
      </c>
      <c r="H1173" s="215" t="s">
        <v>1397</v>
      </c>
      <c r="I1173" s="220" t="s">
        <v>780</v>
      </c>
      <c r="M1173" s="216"/>
      <c r="Q1173" s="215" t="s">
        <v>1317</v>
      </c>
      <c r="R1173" s="215" t="s">
        <v>1407</v>
      </c>
      <c r="AA1173" s="221" t="s">
        <v>788</v>
      </c>
      <c r="AB1173" s="18">
        <v>22.4</v>
      </c>
      <c r="AC1173" s="222">
        <v>18.89</v>
      </c>
      <c r="AD1173" s="223"/>
      <c r="AE1173" s="222">
        <v>18.89</v>
      </c>
      <c r="AF1173" s="222">
        <v>0.16</v>
      </c>
      <c r="AG1173" s="222">
        <v>18.89</v>
      </c>
      <c r="AH1173" s="146">
        <f t="shared" si="25"/>
        <v>19.090000000000003</v>
      </c>
      <c r="AI1173" s="222">
        <v>26.2</v>
      </c>
      <c r="AJ1173" s="223"/>
      <c r="AM1173" s="119" t="s">
        <v>789</v>
      </c>
      <c r="AN1173" s="119" t="s">
        <v>231</v>
      </c>
      <c r="AO1173" s="119">
        <v>284</v>
      </c>
      <c r="AQ1173" s="119">
        <v>599</v>
      </c>
      <c r="AR1173" s="119">
        <v>609</v>
      </c>
      <c r="AS1173" s="119">
        <v>2009</v>
      </c>
      <c r="AW1173" s="119" t="s">
        <v>790</v>
      </c>
      <c r="BK1173" s="112"/>
      <c r="BL1173" s="113"/>
      <c r="BM1173" s="113"/>
      <c r="BN1173" s="113"/>
      <c r="BO1173" s="113"/>
      <c r="BP1173" s="101"/>
      <c r="BQ1173" s="101"/>
    </row>
    <row r="1174" spans="1:69" s="119" customFormat="1" ht="12" customHeight="1">
      <c r="A1174" s="215" t="s">
        <v>1423</v>
      </c>
      <c r="B1174" s="216">
        <v>409.94</v>
      </c>
      <c r="D1174" s="218">
        <v>409.74</v>
      </c>
      <c r="E1174" s="219" t="s">
        <v>786</v>
      </c>
      <c r="F1174" s="67">
        <f>IF(D1174&lt;=374.5,(D1174-'[2]Stages'!$C$73)*'[2]Stages'!$H$74+'[2]Stages'!$E$73,IF(D1174&lt;=385.3,(D1174-'[2]Stages'!$C$74)*'[2]Stages'!$H$75+'[2]Stages'!$E$74,IF(D1174&lt;=391.8,(D1174-'[2]Stages'!$C$75)*'[2]Stages'!$H$76+'[2]Stages'!$E$75,IF(D1174&lt;=397.5,(D1174-'[2]Stages'!$C$76)*'[2]Stages'!$H$77+'[2]Stages'!$E$76,IF(D1174&lt;=407,(D1174-'[2]Stages'!$C$77)*'[2]Stages'!$H$78+'[2]Stages'!$E$77,IF(D1174&lt;=411.2,(D1174-'[2]Stages'!$C$78)*'[2]Stages'!$H$79+'[2]Stages'!$E$78,IF(D1174&lt;=416,(D1174-'[2]Stages'!$C$79)*'[2]Stages'!$H$80+'[2]Stages'!$E$79)))))))</f>
        <v>409.66414285714285</v>
      </c>
      <c r="G1174" s="119" t="s">
        <v>19</v>
      </c>
      <c r="H1174" s="215" t="s">
        <v>1397</v>
      </c>
      <c r="I1174" s="220" t="s">
        <v>1424</v>
      </c>
      <c r="M1174" s="216"/>
      <c r="Q1174" s="215" t="s">
        <v>1317</v>
      </c>
      <c r="R1174" s="215" t="s">
        <v>1399</v>
      </c>
      <c r="AA1174" s="221" t="s">
        <v>788</v>
      </c>
      <c r="AB1174" s="18">
        <v>22.4</v>
      </c>
      <c r="AC1174" s="222">
        <v>18.25</v>
      </c>
      <c r="AD1174" s="223"/>
      <c r="AE1174" s="222">
        <v>18.25</v>
      </c>
      <c r="AF1174" s="222">
        <v>0.86</v>
      </c>
      <c r="AG1174" s="222">
        <v>18.25</v>
      </c>
      <c r="AH1174" s="146">
        <f t="shared" si="25"/>
        <v>18.450000000000003</v>
      </c>
      <c r="AI1174" s="222">
        <v>29</v>
      </c>
      <c r="AJ1174" s="223"/>
      <c r="AM1174" s="119" t="s">
        <v>789</v>
      </c>
      <c r="AN1174" s="119" t="s">
        <v>231</v>
      </c>
      <c r="AO1174" s="119">
        <v>284</v>
      </c>
      <c r="AQ1174" s="119">
        <v>599</v>
      </c>
      <c r="AR1174" s="119">
        <v>609</v>
      </c>
      <c r="AS1174" s="119">
        <v>2009</v>
      </c>
      <c r="AW1174" s="119" t="s">
        <v>790</v>
      </c>
      <c r="BK1174" s="112"/>
      <c r="BL1174" s="113"/>
      <c r="BM1174" s="113"/>
      <c r="BN1174" s="113"/>
      <c r="BO1174" s="113"/>
      <c r="BP1174" s="101"/>
      <c r="BQ1174" s="101"/>
    </row>
    <row r="1175" spans="1:69" s="119" customFormat="1" ht="12" customHeight="1">
      <c r="A1175" s="215" t="s">
        <v>1425</v>
      </c>
      <c r="B1175" s="216">
        <v>409.97</v>
      </c>
      <c r="D1175" s="218">
        <v>409.77</v>
      </c>
      <c r="E1175" s="219" t="s">
        <v>786</v>
      </c>
      <c r="F1175" s="67">
        <f>IF(D1175&lt;=374.5,(D1175-'[2]Stages'!$C$73)*'[2]Stages'!$H$74+'[2]Stages'!$E$73,IF(D1175&lt;=385.3,(D1175-'[2]Stages'!$C$74)*'[2]Stages'!$H$75+'[2]Stages'!$E$74,IF(D1175&lt;=391.8,(D1175-'[2]Stages'!$C$75)*'[2]Stages'!$H$76+'[2]Stages'!$E$75,IF(D1175&lt;=397.5,(D1175-'[2]Stages'!$C$76)*'[2]Stages'!$H$77+'[2]Stages'!$E$76,IF(D1175&lt;=407,(D1175-'[2]Stages'!$C$77)*'[2]Stages'!$H$78+'[2]Stages'!$E$77,IF(D1175&lt;=411.2,(D1175-'[2]Stages'!$C$78)*'[2]Stages'!$H$79+'[2]Stages'!$E$78,IF(D1175&lt;=416,(D1175-'[2]Stages'!$C$79)*'[2]Stages'!$H$80+'[2]Stages'!$E$79)))))))</f>
        <v>409.6870714285714</v>
      </c>
      <c r="G1175" s="119" t="s">
        <v>19</v>
      </c>
      <c r="H1175" s="215" t="s">
        <v>1397</v>
      </c>
      <c r="I1175" s="220" t="s">
        <v>1424</v>
      </c>
      <c r="M1175" s="216"/>
      <c r="Q1175" s="215" t="s">
        <v>1317</v>
      </c>
      <c r="R1175" s="215" t="s">
        <v>1399</v>
      </c>
      <c r="AA1175" s="221" t="s">
        <v>788</v>
      </c>
      <c r="AB1175" s="18">
        <v>22.4</v>
      </c>
      <c r="AC1175" s="222">
        <v>18.47</v>
      </c>
      <c r="AD1175" s="223"/>
      <c r="AE1175" s="222">
        <v>18.47</v>
      </c>
      <c r="AF1175" s="222">
        <v>0.41</v>
      </c>
      <c r="AG1175" s="222">
        <v>18.47</v>
      </c>
      <c r="AH1175" s="146">
        <f aca="true" t="shared" si="26" ref="AH1175:AH1238">AG1175+(22.6-AB1175)</f>
        <v>18.67</v>
      </c>
      <c r="AI1175" s="222">
        <v>28</v>
      </c>
      <c r="AJ1175" s="223"/>
      <c r="AM1175" s="119" t="s">
        <v>789</v>
      </c>
      <c r="AN1175" s="119" t="s">
        <v>231</v>
      </c>
      <c r="AO1175" s="119">
        <v>284</v>
      </c>
      <c r="AQ1175" s="119">
        <v>599</v>
      </c>
      <c r="AR1175" s="119">
        <v>609</v>
      </c>
      <c r="AS1175" s="119">
        <v>2009</v>
      </c>
      <c r="AW1175" s="119" t="s">
        <v>790</v>
      </c>
      <c r="BK1175" s="112"/>
      <c r="BL1175" s="113"/>
      <c r="BM1175" s="113"/>
      <c r="BN1175" s="113"/>
      <c r="BO1175" s="113"/>
      <c r="BP1175" s="101"/>
      <c r="BQ1175" s="101"/>
    </row>
    <row r="1176" spans="1:69" s="119" customFormat="1" ht="12" customHeight="1">
      <c r="A1176" s="215" t="s">
        <v>1426</v>
      </c>
      <c r="B1176" s="216">
        <v>409.99</v>
      </c>
      <c r="D1176" s="218">
        <v>409.79</v>
      </c>
      <c r="E1176" s="219" t="s">
        <v>786</v>
      </c>
      <c r="F1176" s="67">
        <f>IF(D1176&lt;=374.5,(D1176-'[2]Stages'!$C$73)*'[2]Stages'!$H$74+'[2]Stages'!$E$73,IF(D1176&lt;=385.3,(D1176-'[2]Stages'!$C$74)*'[2]Stages'!$H$75+'[2]Stages'!$E$74,IF(D1176&lt;=391.8,(D1176-'[2]Stages'!$C$75)*'[2]Stages'!$H$76+'[2]Stages'!$E$75,IF(D1176&lt;=397.5,(D1176-'[2]Stages'!$C$76)*'[2]Stages'!$H$77+'[2]Stages'!$E$76,IF(D1176&lt;=407,(D1176-'[2]Stages'!$C$77)*'[2]Stages'!$H$78+'[2]Stages'!$E$77,IF(D1176&lt;=411.2,(D1176-'[2]Stages'!$C$78)*'[2]Stages'!$H$79+'[2]Stages'!$E$78,IF(D1176&lt;=416,(D1176-'[2]Stages'!$C$79)*'[2]Stages'!$H$80+'[2]Stages'!$E$79)))))))</f>
        <v>409.7023571428571</v>
      </c>
      <c r="G1176" s="119" t="s">
        <v>19</v>
      </c>
      <c r="H1176" s="215" t="s">
        <v>1397</v>
      </c>
      <c r="I1176" s="220" t="s">
        <v>780</v>
      </c>
      <c r="M1176" s="216"/>
      <c r="Q1176" s="215" t="s">
        <v>1317</v>
      </c>
      <c r="R1176" s="215" t="s">
        <v>1407</v>
      </c>
      <c r="AA1176" s="221" t="s">
        <v>788</v>
      </c>
      <c r="AB1176" s="18">
        <v>22.4</v>
      </c>
      <c r="AC1176" s="222">
        <v>18.38</v>
      </c>
      <c r="AD1176" s="223"/>
      <c r="AE1176" s="222">
        <v>18.38</v>
      </c>
      <c r="AF1176" s="222">
        <v>0.22</v>
      </c>
      <c r="AG1176" s="222">
        <v>18.38</v>
      </c>
      <c r="AH1176" s="146">
        <f t="shared" si="26"/>
        <v>18.580000000000002</v>
      </c>
      <c r="AI1176" s="222">
        <v>28.4</v>
      </c>
      <c r="AJ1176" s="223"/>
      <c r="AM1176" s="119" t="s">
        <v>789</v>
      </c>
      <c r="AN1176" s="119" t="s">
        <v>231</v>
      </c>
      <c r="AO1176" s="119">
        <v>284</v>
      </c>
      <c r="AQ1176" s="119">
        <v>599</v>
      </c>
      <c r="AR1176" s="119">
        <v>609</v>
      </c>
      <c r="AS1176" s="119">
        <v>2009</v>
      </c>
      <c r="AW1176" s="119" t="s">
        <v>790</v>
      </c>
      <c r="BK1176" s="112"/>
      <c r="BL1176" s="113"/>
      <c r="BM1176" s="113"/>
      <c r="BN1176" s="113"/>
      <c r="BO1176" s="113"/>
      <c r="BP1176" s="101"/>
      <c r="BQ1176" s="101"/>
    </row>
    <row r="1177" spans="1:69" s="119" customFormat="1" ht="12" customHeight="1">
      <c r="A1177" s="215" t="s">
        <v>1427</v>
      </c>
      <c r="B1177" s="216">
        <v>410.02</v>
      </c>
      <c r="D1177" s="218">
        <v>409.82</v>
      </c>
      <c r="E1177" s="219" t="s">
        <v>786</v>
      </c>
      <c r="F1177" s="67">
        <f>IF(D1177&lt;=374.5,(D1177-'[2]Stages'!$C$73)*'[2]Stages'!$H$74+'[2]Stages'!$E$73,IF(D1177&lt;=385.3,(D1177-'[2]Stages'!$C$74)*'[2]Stages'!$H$75+'[2]Stages'!$E$74,IF(D1177&lt;=391.8,(D1177-'[2]Stages'!$C$75)*'[2]Stages'!$H$76+'[2]Stages'!$E$75,IF(D1177&lt;=397.5,(D1177-'[2]Stages'!$C$76)*'[2]Stages'!$H$77+'[2]Stages'!$E$76,IF(D1177&lt;=407,(D1177-'[2]Stages'!$C$77)*'[2]Stages'!$H$78+'[2]Stages'!$E$77,IF(D1177&lt;=411.2,(D1177-'[2]Stages'!$C$78)*'[2]Stages'!$H$79+'[2]Stages'!$E$78,IF(D1177&lt;=416,(D1177-'[2]Stages'!$C$79)*'[2]Stages'!$H$80+'[2]Stages'!$E$79)))))))</f>
        <v>409.7252857142857</v>
      </c>
      <c r="G1177" s="119" t="s">
        <v>19</v>
      </c>
      <c r="H1177" s="215" t="s">
        <v>1397</v>
      </c>
      <c r="I1177" s="220" t="s">
        <v>1424</v>
      </c>
      <c r="M1177" s="216"/>
      <c r="Q1177" s="215" t="s">
        <v>1317</v>
      </c>
      <c r="R1177" s="215" t="s">
        <v>1399</v>
      </c>
      <c r="AA1177" s="221" t="s">
        <v>788</v>
      </c>
      <c r="AB1177" s="18">
        <v>22.4</v>
      </c>
      <c r="AC1177" s="222">
        <v>18.61</v>
      </c>
      <c r="AD1177" s="223"/>
      <c r="AE1177" s="222">
        <v>18.61</v>
      </c>
      <c r="AF1177" s="222">
        <v>0.09</v>
      </c>
      <c r="AG1177" s="222">
        <v>18.61</v>
      </c>
      <c r="AH1177" s="146">
        <f t="shared" si="26"/>
        <v>18.810000000000002</v>
      </c>
      <c r="AI1177" s="222">
        <v>27.4</v>
      </c>
      <c r="AJ1177" s="223"/>
      <c r="AM1177" s="119" t="s">
        <v>789</v>
      </c>
      <c r="AN1177" s="119" t="s">
        <v>231</v>
      </c>
      <c r="AO1177" s="119">
        <v>284</v>
      </c>
      <c r="AQ1177" s="119">
        <v>599</v>
      </c>
      <c r="AR1177" s="119">
        <v>609</v>
      </c>
      <c r="AS1177" s="119">
        <v>2009</v>
      </c>
      <c r="AW1177" s="119" t="s">
        <v>790</v>
      </c>
      <c r="BK1177" s="112"/>
      <c r="BL1177" s="113"/>
      <c r="BM1177" s="113"/>
      <c r="BN1177" s="113"/>
      <c r="BO1177" s="113"/>
      <c r="BP1177" s="101"/>
      <c r="BQ1177" s="101"/>
    </row>
    <row r="1178" spans="1:69" s="119" customFormat="1" ht="12" customHeight="1">
      <c r="A1178" s="215" t="s">
        <v>1428</v>
      </c>
      <c r="B1178" s="216">
        <v>410.03</v>
      </c>
      <c r="D1178" s="218">
        <v>409.83</v>
      </c>
      <c r="E1178" s="219" t="s">
        <v>786</v>
      </c>
      <c r="F1178" s="67">
        <f>IF(D1178&lt;=374.5,(D1178-'[2]Stages'!$C$73)*'[2]Stages'!$H$74+'[2]Stages'!$E$73,IF(D1178&lt;=385.3,(D1178-'[2]Stages'!$C$74)*'[2]Stages'!$H$75+'[2]Stages'!$E$74,IF(D1178&lt;=391.8,(D1178-'[2]Stages'!$C$75)*'[2]Stages'!$H$76+'[2]Stages'!$E$75,IF(D1178&lt;=397.5,(D1178-'[2]Stages'!$C$76)*'[2]Stages'!$H$77+'[2]Stages'!$E$76,IF(D1178&lt;=407,(D1178-'[2]Stages'!$C$77)*'[2]Stages'!$H$78+'[2]Stages'!$E$77,IF(D1178&lt;=411.2,(D1178-'[2]Stages'!$C$78)*'[2]Stages'!$H$79+'[2]Stages'!$E$78,IF(D1178&lt;=416,(D1178-'[2]Stages'!$C$79)*'[2]Stages'!$H$80+'[2]Stages'!$E$79)))))))</f>
        <v>409.73292857142854</v>
      </c>
      <c r="G1178" s="119" t="s">
        <v>19</v>
      </c>
      <c r="H1178" s="215" t="s">
        <v>1397</v>
      </c>
      <c r="I1178" s="220" t="s">
        <v>780</v>
      </c>
      <c r="M1178" s="216"/>
      <c r="Q1178" s="215" t="s">
        <v>1317</v>
      </c>
      <c r="R1178" s="215" t="s">
        <v>1407</v>
      </c>
      <c r="AA1178" s="221" t="s">
        <v>788</v>
      </c>
      <c r="AB1178" s="18">
        <v>22.4</v>
      </c>
      <c r="AC1178" s="222">
        <v>18.34</v>
      </c>
      <c r="AD1178" s="223"/>
      <c r="AE1178" s="222">
        <v>18.34</v>
      </c>
      <c r="AF1178" s="222">
        <v>0.08</v>
      </c>
      <c r="AG1178" s="222">
        <v>18.34</v>
      </c>
      <c r="AH1178" s="146">
        <f t="shared" si="26"/>
        <v>18.540000000000003</v>
      </c>
      <c r="AI1178" s="222">
        <v>28.6</v>
      </c>
      <c r="AJ1178" s="223"/>
      <c r="AM1178" s="119" t="s">
        <v>789</v>
      </c>
      <c r="AN1178" s="119" t="s">
        <v>231</v>
      </c>
      <c r="AO1178" s="119">
        <v>284</v>
      </c>
      <c r="AQ1178" s="119">
        <v>599</v>
      </c>
      <c r="AR1178" s="119">
        <v>609</v>
      </c>
      <c r="AS1178" s="119">
        <v>2009</v>
      </c>
      <c r="AW1178" s="119" t="s">
        <v>790</v>
      </c>
      <c r="BK1178" s="112"/>
      <c r="BL1178" s="113"/>
      <c r="BM1178" s="113"/>
      <c r="BN1178" s="113"/>
      <c r="BO1178" s="113"/>
      <c r="BP1178" s="101"/>
      <c r="BQ1178" s="101"/>
    </row>
    <row r="1179" spans="1:69" s="119" customFormat="1" ht="12" customHeight="1">
      <c r="A1179" s="215" t="s">
        <v>1429</v>
      </c>
      <c r="B1179" s="216">
        <v>410.05</v>
      </c>
      <c r="D1179" s="218">
        <v>409.85</v>
      </c>
      <c r="E1179" s="219" t="s">
        <v>786</v>
      </c>
      <c r="F1179" s="67">
        <f>IF(D1179&lt;=374.5,(D1179-'[2]Stages'!$C$73)*'[2]Stages'!$H$74+'[2]Stages'!$E$73,IF(D1179&lt;=385.3,(D1179-'[2]Stages'!$C$74)*'[2]Stages'!$H$75+'[2]Stages'!$E$74,IF(D1179&lt;=391.8,(D1179-'[2]Stages'!$C$75)*'[2]Stages'!$H$76+'[2]Stages'!$E$75,IF(D1179&lt;=397.5,(D1179-'[2]Stages'!$C$76)*'[2]Stages'!$H$77+'[2]Stages'!$E$76,IF(D1179&lt;=407,(D1179-'[2]Stages'!$C$77)*'[2]Stages'!$H$78+'[2]Stages'!$E$77,IF(D1179&lt;=411.2,(D1179-'[2]Stages'!$C$78)*'[2]Stages'!$H$79+'[2]Stages'!$E$78,IF(D1179&lt;=416,(D1179-'[2]Stages'!$C$79)*'[2]Stages'!$H$80+'[2]Stages'!$E$79)))))))</f>
        <v>409.7482142857143</v>
      </c>
      <c r="G1179" s="119" t="s">
        <v>19</v>
      </c>
      <c r="H1179" s="215" t="s">
        <v>1397</v>
      </c>
      <c r="I1179" s="220" t="s">
        <v>1424</v>
      </c>
      <c r="M1179" s="216"/>
      <c r="Q1179" s="215" t="s">
        <v>1317</v>
      </c>
      <c r="R1179" s="215" t="s">
        <v>1399</v>
      </c>
      <c r="AA1179" s="221">
        <v>2</v>
      </c>
      <c r="AB1179" s="18">
        <v>22.4</v>
      </c>
      <c r="AC1179" s="222">
        <v>18.79</v>
      </c>
      <c r="AD1179" s="223"/>
      <c r="AE1179" s="222">
        <v>18.79</v>
      </c>
      <c r="AF1179" s="222">
        <v>0.04</v>
      </c>
      <c r="AG1179" s="222">
        <v>18.79</v>
      </c>
      <c r="AH1179" s="146">
        <f t="shared" si="26"/>
        <v>18.990000000000002</v>
      </c>
      <c r="AI1179" s="222">
        <v>26.6</v>
      </c>
      <c r="AJ1179" s="223"/>
      <c r="AM1179" s="119" t="s">
        <v>789</v>
      </c>
      <c r="AN1179" s="119" t="s">
        <v>231</v>
      </c>
      <c r="AO1179" s="119">
        <v>284</v>
      </c>
      <c r="AQ1179" s="119">
        <v>599</v>
      </c>
      <c r="AR1179" s="119">
        <v>609</v>
      </c>
      <c r="AS1179" s="119">
        <v>2009</v>
      </c>
      <c r="AW1179" s="119" t="s">
        <v>790</v>
      </c>
      <c r="BK1179" s="112"/>
      <c r="BL1179" s="113"/>
      <c r="BM1179" s="113"/>
      <c r="BN1179" s="113"/>
      <c r="BO1179" s="113"/>
      <c r="BP1179" s="101"/>
      <c r="BQ1179" s="101"/>
    </row>
    <row r="1180" spans="1:69" s="119" customFormat="1" ht="12" customHeight="1">
      <c r="A1180" s="215" t="s">
        <v>1430</v>
      </c>
      <c r="B1180" s="216">
        <v>410.07</v>
      </c>
      <c r="D1180" s="218">
        <v>409.87</v>
      </c>
      <c r="E1180" s="219" t="s">
        <v>786</v>
      </c>
      <c r="F1180" s="67">
        <f>IF(D1180&lt;=374.5,(D1180-'[2]Stages'!$C$73)*'[2]Stages'!$H$74+'[2]Stages'!$E$73,IF(D1180&lt;=385.3,(D1180-'[2]Stages'!$C$74)*'[2]Stages'!$H$75+'[2]Stages'!$E$74,IF(D1180&lt;=391.8,(D1180-'[2]Stages'!$C$75)*'[2]Stages'!$H$76+'[2]Stages'!$E$75,IF(D1180&lt;=397.5,(D1180-'[2]Stages'!$C$76)*'[2]Stages'!$H$77+'[2]Stages'!$E$76,IF(D1180&lt;=407,(D1180-'[2]Stages'!$C$77)*'[2]Stages'!$H$78+'[2]Stages'!$E$77,IF(D1180&lt;=411.2,(D1180-'[2]Stages'!$C$78)*'[2]Stages'!$H$79+'[2]Stages'!$E$78,IF(D1180&lt;=416,(D1180-'[2]Stages'!$C$79)*'[2]Stages'!$H$80+'[2]Stages'!$E$79)))))))</f>
        <v>409.76349999999996</v>
      </c>
      <c r="G1180" s="119" t="s">
        <v>19</v>
      </c>
      <c r="H1180" s="215" t="s">
        <v>1397</v>
      </c>
      <c r="I1180" s="220" t="s">
        <v>780</v>
      </c>
      <c r="M1180" s="216"/>
      <c r="Q1180" s="215" t="s">
        <v>1317</v>
      </c>
      <c r="R1180" s="215" t="s">
        <v>1407</v>
      </c>
      <c r="AA1180" s="221" t="s">
        <v>788</v>
      </c>
      <c r="AB1180" s="18">
        <v>22.4</v>
      </c>
      <c r="AC1180" s="222">
        <v>18.57</v>
      </c>
      <c r="AD1180" s="223"/>
      <c r="AE1180" s="222">
        <v>18.57</v>
      </c>
      <c r="AF1180" s="222">
        <v>0.32</v>
      </c>
      <c r="AG1180" s="222">
        <v>18.57</v>
      </c>
      <c r="AH1180" s="146">
        <f t="shared" si="26"/>
        <v>18.770000000000003</v>
      </c>
      <c r="AI1180" s="222">
        <v>27.6</v>
      </c>
      <c r="AJ1180" s="223"/>
      <c r="AM1180" s="119" t="s">
        <v>789</v>
      </c>
      <c r="AN1180" s="119" t="s">
        <v>231</v>
      </c>
      <c r="AO1180" s="119">
        <v>284</v>
      </c>
      <c r="AQ1180" s="119">
        <v>599</v>
      </c>
      <c r="AR1180" s="119">
        <v>609</v>
      </c>
      <c r="AS1180" s="119">
        <v>2009</v>
      </c>
      <c r="AW1180" s="119" t="s">
        <v>790</v>
      </c>
      <c r="BK1180" s="112"/>
      <c r="BL1180" s="113"/>
      <c r="BM1180" s="113"/>
      <c r="BN1180" s="113"/>
      <c r="BO1180" s="113"/>
      <c r="BP1180" s="101"/>
      <c r="BQ1180" s="101"/>
    </row>
    <row r="1181" spans="1:69" s="119" customFormat="1" ht="12" customHeight="1">
      <c r="A1181" s="215" t="s">
        <v>1431</v>
      </c>
      <c r="B1181" s="216">
        <v>410.1</v>
      </c>
      <c r="D1181" s="218">
        <v>409.89</v>
      </c>
      <c r="E1181" s="219" t="s">
        <v>786</v>
      </c>
      <c r="F1181" s="67">
        <f>IF(D1181&lt;=374.5,(D1181-'[2]Stages'!$C$73)*'[2]Stages'!$H$74+'[2]Stages'!$E$73,IF(D1181&lt;=385.3,(D1181-'[2]Stages'!$C$74)*'[2]Stages'!$H$75+'[2]Stages'!$E$74,IF(D1181&lt;=391.8,(D1181-'[2]Stages'!$C$75)*'[2]Stages'!$H$76+'[2]Stages'!$E$75,IF(D1181&lt;=397.5,(D1181-'[2]Stages'!$C$76)*'[2]Stages'!$H$77+'[2]Stages'!$E$76,IF(D1181&lt;=407,(D1181-'[2]Stages'!$C$77)*'[2]Stages'!$H$78+'[2]Stages'!$E$77,IF(D1181&lt;=411.2,(D1181-'[2]Stages'!$C$78)*'[2]Stages'!$H$79+'[2]Stages'!$E$78,IF(D1181&lt;=416,(D1181-'[2]Stages'!$C$79)*'[2]Stages'!$H$80+'[2]Stages'!$E$79)))))))</f>
        <v>409.7787857142857</v>
      </c>
      <c r="G1181" s="119" t="s">
        <v>19</v>
      </c>
      <c r="H1181" s="215" t="s">
        <v>1397</v>
      </c>
      <c r="I1181" s="220" t="s">
        <v>780</v>
      </c>
      <c r="M1181" s="216"/>
      <c r="Q1181" s="215" t="s">
        <v>1317</v>
      </c>
      <c r="R1181" s="215" t="s">
        <v>1407</v>
      </c>
      <c r="AA1181" s="221" t="s">
        <v>788</v>
      </c>
      <c r="AB1181" s="18">
        <v>22.4</v>
      </c>
      <c r="AC1181" s="222">
        <v>18.94</v>
      </c>
      <c r="AD1181" s="223"/>
      <c r="AE1181" s="222">
        <v>18.94</v>
      </c>
      <c r="AF1181" s="222">
        <v>0.28</v>
      </c>
      <c r="AG1181" s="222">
        <v>18.94</v>
      </c>
      <c r="AH1181" s="146">
        <f t="shared" si="26"/>
        <v>19.140000000000004</v>
      </c>
      <c r="AI1181" s="222">
        <v>26</v>
      </c>
      <c r="AJ1181" s="223"/>
      <c r="AM1181" s="119" t="s">
        <v>789</v>
      </c>
      <c r="AN1181" s="119" t="s">
        <v>231</v>
      </c>
      <c r="AO1181" s="119">
        <v>284</v>
      </c>
      <c r="AQ1181" s="119">
        <v>599</v>
      </c>
      <c r="AR1181" s="119">
        <v>609</v>
      </c>
      <c r="AS1181" s="119">
        <v>2009</v>
      </c>
      <c r="AW1181" s="119" t="s">
        <v>790</v>
      </c>
      <c r="BK1181" s="112"/>
      <c r="BL1181" s="113"/>
      <c r="BM1181" s="113"/>
      <c r="BN1181" s="113"/>
      <c r="BO1181" s="113"/>
      <c r="BP1181" s="101"/>
      <c r="BQ1181" s="101"/>
    </row>
    <row r="1182" spans="1:69" s="119" customFormat="1" ht="12" customHeight="1">
      <c r="A1182" s="215" t="s">
        <v>1432</v>
      </c>
      <c r="B1182" s="216">
        <v>410.14</v>
      </c>
      <c r="D1182" s="218">
        <v>409.93</v>
      </c>
      <c r="E1182" s="219" t="s">
        <v>786</v>
      </c>
      <c r="F1182" s="67">
        <f>IF(D1182&lt;=374.5,(D1182-'[2]Stages'!$C$73)*'[2]Stages'!$H$74+'[2]Stages'!$E$73,IF(D1182&lt;=385.3,(D1182-'[2]Stages'!$C$74)*'[2]Stages'!$H$75+'[2]Stages'!$E$74,IF(D1182&lt;=391.8,(D1182-'[2]Stages'!$C$75)*'[2]Stages'!$H$76+'[2]Stages'!$E$75,IF(D1182&lt;=397.5,(D1182-'[2]Stages'!$C$76)*'[2]Stages'!$H$77+'[2]Stages'!$E$76,IF(D1182&lt;=407,(D1182-'[2]Stages'!$C$77)*'[2]Stages'!$H$78+'[2]Stages'!$E$77,IF(D1182&lt;=411.2,(D1182-'[2]Stages'!$C$78)*'[2]Stages'!$H$79+'[2]Stages'!$E$78,IF(D1182&lt;=416,(D1182-'[2]Stages'!$C$79)*'[2]Stages'!$H$80+'[2]Stages'!$E$79)))))))</f>
        <v>409.80935714285715</v>
      </c>
      <c r="G1182" s="119" t="s">
        <v>19</v>
      </c>
      <c r="H1182" s="215" t="s">
        <v>1397</v>
      </c>
      <c r="I1182" s="220" t="s">
        <v>780</v>
      </c>
      <c r="M1182" s="216"/>
      <c r="Q1182" s="215" t="s">
        <v>1317</v>
      </c>
      <c r="R1182" s="215" t="s">
        <v>1407</v>
      </c>
      <c r="AA1182" s="221" t="s">
        <v>788</v>
      </c>
      <c r="AB1182" s="18">
        <v>22.4</v>
      </c>
      <c r="AC1182" s="222">
        <v>18.13</v>
      </c>
      <c r="AD1182" s="223"/>
      <c r="AE1182" s="222">
        <v>18.13</v>
      </c>
      <c r="AF1182" s="222">
        <v>0.33</v>
      </c>
      <c r="AG1182" s="222">
        <v>18.13</v>
      </c>
      <c r="AH1182" s="146">
        <f t="shared" si="26"/>
        <v>18.330000000000002</v>
      </c>
      <c r="AI1182" s="222">
        <v>29.5</v>
      </c>
      <c r="AJ1182" s="223"/>
      <c r="AM1182" s="119" t="s">
        <v>789</v>
      </c>
      <c r="AN1182" s="119" t="s">
        <v>231</v>
      </c>
      <c r="AO1182" s="119">
        <v>284</v>
      </c>
      <c r="AQ1182" s="119">
        <v>599</v>
      </c>
      <c r="AR1182" s="119">
        <v>609</v>
      </c>
      <c r="AS1182" s="119">
        <v>2009</v>
      </c>
      <c r="AW1182" s="119" t="s">
        <v>790</v>
      </c>
      <c r="BK1182" s="112"/>
      <c r="BL1182" s="113"/>
      <c r="BM1182" s="113"/>
      <c r="BN1182" s="113"/>
      <c r="BO1182" s="113"/>
      <c r="BP1182" s="101"/>
      <c r="BQ1182" s="101"/>
    </row>
    <row r="1183" spans="1:69" s="119" customFormat="1" ht="12" customHeight="1">
      <c r="A1183" s="215" t="s">
        <v>1433</v>
      </c>
      <c r="B1183" s="216">
        <v>410.2</v>
      </c>
      <c r="D1183" s="218">
        <v>409.99</v>
      </c>
      <c r="E1183" s="219" t="s">
        <v>786</v>
      </c>
      <c r="F1183" s="67">
        <f>IF(D1183&lt;=374.5,(D1183-'[2]Stages'!$C$73)*'[2]Stages'!$H$74+'[2]Stages'!$E$73,IF(D1183&lt;=385.3,(D1183-'[2]Stages'!$C$74)*'[2]Stages'!$H$75+'[2]Stages'!$E$74,IF(D1183&lt;=391.8,(D1183-'[2]Stages'!$C$75)*'[2]Stages'!$H$76+'[2]Stages'!$E$75,IF(D1183&lt;=397.5,(D1183-'[2]Stages'!$C$76)*'[2]Stages'!$H$77+'[2]Stages'!$E$76,IF(D1183&lt;=407,(D1183-'[2]Stages'!$C$77)*'[2]Stages'!$H$78+'[2]Stages'!$E$77,IF(D1183&lt;=411.2,(D1183-'[2]Stages'!$C$78)*'[2]Stages'!$H$79+'[2]Stages'!$E$78,IF(D1183&lt;=416,(D1183-'[2]Stages'!$C$79)*'[2]Stages'!$H$80+'[2]Stages'!$E$79)))))))</f>
        <v>409.8552142857143</v>
      </c>
      <c r="G1183" s="119" t="s">
        <v>19</v>
      </c>
      <c r="H1183" s="215" t="s">
        <v>1397</v>
      </c>
      <c r="I1183" s="215" t="s">
        <v>1434</v>
      </c>
      <c r="M1183" s="216"/>
      <c r="Q1183" s="215" t="s">
        <v>1317</v>
      </c>
      <c r="R1183" s="215" t="s">
        <v>1435</v>
      </c>
      <c r="AA1183" s="221" t="s">
        <v>788</v>
      </c>
      <c r="AB1183" s="18">
        <v>22.4</v>
      </c>
      <c r="AC1183" s="222">
        <v>17.48</v>
      </c>
      <c r="AD1183" s="223"/>
      <c r="AE1183" s="222">
        <v>17.48</v>
      </c>
      <c r="AF1183" s="222">
        <v>0.23</v>
      </c>
      <c r="AG1183" s="222">
        <v>17.48</v>
      </c>
      <c r="AH1183" s="146">
        <f t="shared" si="26"/>
        <v>17.680000000000003</v>
      </c>
      <c r="AI1183" s="222">
        <v>32.3</v>
      </c>
      <c r="AJ1183" s="223"/>
      <c r="AM1183" s="119" t="s">
        <v>789</v>
      </c>
      <c r="AN1183" s="119" t="s">
        <v>231</v>
      </c>
      <c r="AO1183" s="119">
        <v>284</v>
      </c>
      <c r="AQ1183" s="119">
        <v>599</v>
      </c>
      <c r="AR1183" s="119">
        <v>609</v>
      </c>
      <c r="AS1183" s="119">
        <v>2009</v>
      </c>
      <c r="AW1183" s="119" t="s">
        <v>790</v>
      </c>
      <c r="BK1183" s="112"/>
      <c r="BL1183" s="113"/>
      <c r="BM1183" s="113"/>
      <c r="BN1183" s="113"/>
      <c r="BO1183" s="113"/>
      <c r="BP1183" s="101"/>
      <c r="BQ1183" s="101"/>
    </row>
    <row r="1184" spans="1:69" s="119" customFormat="1" ht="12" customHeight="1">
      <c r="A1184" s="215" t="s">
        <v>1436</v>
      </c>
      <c r="B1184" s="216">
        <v>410.32</v>
      </c>
      <c r="D1184" s="218">
        <v>410.1</v>
      </c>
      <c r="E1184" s="219" t="s">
        <v>786</v>
      </c>
      <c r="F1184" s="67">
        <f>IF(D1184&lt;=374.5,(D1184-'[2]Stages'!$C$73)*'[2]Stages'!$H$74+'[2]Stages'!$E$73,IF(D1184&lt;=385.3,(D1184-'[2]Stages'!$C$74)*'[2]Stages'!$H$75+'[2]Stages'!$E$74,IF(D1184&lt;=391.8,(D1184-'[2]Stages'!$C$75)*'[2]Stages'!$H$76+'[2]Stages'!$E$75,IF(D1184&lt;=397.5,(D1184-'[2]Stages'!$C$76)*'[2]Stages'!$H$77+'[2]Stages'!$E$76,IF(D1184&lt;=407,(D1184-'[2]Stages'!$C$77)*'[2]Stages'!$H$78+'[2]Stages'!$E$77,IF(D1184&lt;=411.2,(D1184-'[2]Stages'!$C$78)*'[2]Stages'!$H$79+'[2]Stages'!$E$78,IF(D1184&lt;=416,(D1184-'[2]Stages'!$C$79)*'[2]Stages'!$H$80+'[2]Stages'!$E$79)))))))</f>
        <v>409.9392857142857</v>
      </c>
      <c r="G1184" s="119" t="s">
        <v>19</v>
      </c>
      <c r="H1184" s="215" t="s">
        <v>1397</v>
      </c>
      <c r="I1184" s="220" t="s">
        <v>1424</v>
      </c>
      <c r="M1184" s="216"/>
      <c r="Q1184" s="215" t="s">
        <v>1317</v>
      </c>
      <c r="R1184" s="215" t="s">
        <v>1435</v>
      </c>
      <c r="AA1184" s="221" t="s">
        <v>788</v>
      </c>
      <c r="AB1184" s="18">
        <v>22.4</v>
      </c>
      <c r="AC1184" s="222">
        <v>17.91</v>
      </c>
      <c r="AD1184" s="223"/>
      <c r="AE1184" s="222">
        <v>17.91</v>
      </c>
      <c r="AF1184" s="222">
        <v>0.38</v>
      </c>
      <c r="AG1184" s="222">
        <v>17.91</v>
      </c>
      <c r="AH1184" s="146">
        <f t="shared" si="26"/>
        <v>18.110000000000003</v>
      </c>
      <c r="AI1184" s="222">
        <v>30.5</v>
      </c>
      <c r="AJ1184" s="223"/>
      <c r="AM1184" s="119" t="s">
        <v>789</v>
      </c>
      <c r="AN1184" s="119" t="s">
        <v>231</v>
      </c>
      <c r="AO1184" s="119">
        <v>284</v>
      </c>
      <c r="AQ1184" s="119">
        <v>599</v>
      </c>
      <c r="AR1184" s="119">
        <v>609</v>
      </c>
      <c r="AS1184" s="119">
        <v>2009</v>
      </c>
      <c r="AW1184" s="119" t="s">
        <v>790</v>
      </c>
      <c r="BK1184" s="112"/>
      <c r="BL1184" s="113"/>
      <c r="BM1184" s="113"/>
      <c r="BN1184" s="113"/>
      <c r="BO1184" s="113"/>
      <c r="BP1184" s="101"/>
      <c r="BQ1184" s="101"/>
    </row>
    <row r="1185" spans="1:69" s="119" customFormat="1" ht="12" customHeight="1">
      <c r="A1185" s="215" t="s">
        <v>1437</v>
      </c>
      <c r="B1185" s="216">
        <v>410.35</v>
      </c>
      <c r="D1185" s="218">
        <v>410.13</v>
      </c>
      <c r="E1185" s="219" t="s">
        <v>786</v>
      </c>
      <c r="F1185" s="67">
        <f>IF(D1185&lt;=374.5,(D1185-'[2]Stages'!$C$73)*'[2]Stages'!$H$74+'[2]Stages'!$E$73,IF(D1185&lt;=385.3,(D1185-'[2]Stages'!$C$74)*'[2]Stages'!$H$75+'[2]Stages'!$E$74,IF(D1185&lt;=391.8,(D1185-'[2]Stages'!$C$75)*'[2]Stages'!$H$76+'[2]Stages'!$E$75,IF(D1185&lt;=397.5,(D1185-'[2]Stages'!$C$76)*'[2]Stages'!$H$77+'[2]Stages'!$E$76,IF(D1185&lt;=407,(D1185-'[2]Stages'!$C$77)*'[2]Stages'!$H$78+'[2]Stages'!$E$77,IF(D1185&lt;=411.2,(D1185-'[2]Stages'!$C$78)*'[2]Stages'!$H$79+'[2]Stages'!$E$78,IF(D1185&lt;=416,(D1185-'[2]Stages'!$C$79)*'[2]Stages'!$H$80+'[2]Stages'!$E$79)))))))</f>
        <v>409.96221428571425</v>
      </c>
      <c r="G1185" s="119" t="s">
        <v>19</v>
      </c>
      <c r="H1185" s="215" t="s">
        <v>1397</v>
      </c>
      <c r="I1185" s="220" t="s">
        <v>1424</v>
      </c>
      <c r="M1185" s="216"/>
      <c r="Q1185" s="215" t="s">
        <v>1317</v>
      </c>
      <c r="R1185" s="215" t="s">
        <v>1435</v>
      </c>
      <c r="AA1185" s="221" t="s">
        <v>788</v>
      </c>
      <c r="AB1185" s="18">
        <v>22.4</v>
      </c>
      <c r="AC1185" s="222">
        <v>17.9</v>
      </c>
      <c r="AD1185" s="223"/>
      <c r="AE1185" s="222">
        <v>17.9</v>
      </c>
      <c r="AF1185" s="222">
        <v>0.14</v>
      </c>
      <c r="AG1185" s="222">
        <v>17.9</v>
      </c>
      <c r="AH1185" s="146">
        <f t="shared" si="26"/>
        <v>18.1</v>
      </c>
      <c r="AI1185" s="222">
        <v>30.5</v>
      </c>
      <c r="AJ1185" s="223"/>
      <c r="AM1185" s="119" t="s">
        <v>789</v>
      </c>
      <c r="AN1185" s="119" t="s">
        <v>231</v>
      </c>
      <c r="AO1185" s="119">
        <v>284</v>
      </c>
      <c r="AQ1185" s="119">
        <v>599</v>
      </c>
      <c r="AR1185" s="119">
        <v>609</v>
      </c>
      <c r="AS1185" s="119">
        <v>2009</v>
      </c>
      <c r="AW1185" s="119" t="s">
        <v>790</v>
      </c>
      <c r="BK1185" s="112"/>
      <c r="BL1185" s="113"/>
      <c r="BM1185" s="113"/>
      <c r="BN1185" s="113"/>
      <c r="BO1185" s="113"/>
      <c r="BP1185" s="101"/>
      <c r="BQ1185" s="101"/>
    </row>
    <row r="1186" spans="1:69" s="119" customFormat="1" ht="12" customHeight="1">
      <c r="A1186" s="215" t="s">
        <v>1438</v>
      </c>
      <c r="B1186" s="216">
        <v>410.68</v>
      </c>
      <c r="D1186" s="218">
        <v>410.43</v>
      </c>
      <c r="E1186" s="219" t="s">
        <v>786</v>
      </c>
      <c r="F1186" s="67">
        <f>IF(D1186&lt;=374.5,(D1186-'[2]Stages'!$C$73)*'[2]Stages'!$H$74+'[2]Stages'!$E$73,IF(D1186&lt;=385.3,(D1186-'[2]Stages'!$C$74)*'[2]Stages'!$H$75+'[2]Stages'!$E$74,IF(D1186&lt;=391.8,(D1186-'[2]Stages'!$C$75)*'[2]Stages'!$H$76+'[2]Stages'!$E$75,IF(D1186&lt;=397.5,(D1186-'[2]Stages'!$C$76)*'[2]Stages'!$H$77+'[2]Stages'!$E$76,IF(D1186&lt;=407,(D1186-'[2]Stages'!$C$77)*'[2]Stages'!$H$78+'[2]Stages'!$E$77,IF(D1186&lt;=411.2,(D1186-'[2]Stages'!$C$78)*'[2]Stages'!$H$79+'[2]Stages'!$E$78,IF(D1186&lt;=416,(D1186-'[2]Stages'!$C$79)*'[2]Stages'!$H$80+'[2]Stages'!$E$79)))))))</f>
        <v>410.19149999999996</v>
      </c>
      <c r="G1186" s="119" t="s">
        <v>19</v>
      </c>
      <c r="H1186" s="215" t="s">
        <v>1397</v>
      </c>
      <c r="I1186" s="220" t="s">
        <v>1424</v>
      </c>
      <c r="M1186" s="216"/>
      <c r="Q1186" s="215" t="s">
        <v>1317</v>
      </c>
      <c r="R1186" s="215" t="s">
        <v>1435</v>
      </c>
      <c r="AA1186" s="226">
        <v>2</v>
      </c>
      <c r="AB1186" s="18">
        <v>22.4</v>
      </c>
      <c r="AC1186" s="222">
        <v>17.09</v>
      </c>
      <c r="AD1186" s="223"/>
      <c r="AE1186" s="222">
        <v>17.09</v>
      </c>
      <c r="AF1186" s="222">
        <v>1</v>
      </c>
      <c r="AG1186" s="222">
        <v>17.09</v>
      </c>
      <c r="AH1186" s="146">
        <f t="shared" si="26"/>
        <v>17.290000000000003</v>
      </c>
      <c r="AI1186" s="222">
        <v>34.1</v>
      </c>
      <c r="AJ1186" s="223"/>
      <c r="AM1186" s="119" t="s">
        <v>789</v>
      </c>
      <c r="AN1186" s="119" t="s">
        <v>231</v>
      </c>
      <c r="AO1186" s="119">
        <v>284</v>
      </c>
      <c r="AQ1186" s="119">
        <v>599</v>
      </c>
      <c r="AR1186" s="119">
        <v>609</v>
      </c>
      <c r="AS1186" s="119">
        <v>2009</v>
      </c>
      <c r="AW1186" s="119" t="s">
        <v>790</v>
      </c>
      <c r="BK1186" s="112"/>
      <c r="BL1186" s="113"/>
      <c r="BM1186" s="113"/>
      <c r="BN1186" s="113"/>
      <c r="BO1186" s="113"/>
      <c r="BP1186" s="101"/>
      <c r="BQ1186" s="101"/>
    </row>
    <row r="1187" spans="1:69" s="119" customFormat="1" ht="12" customHeight="1">
      <c r="A1187" s="215" t="s">
        <v>1439</v>
      </c>
      <c r="B1187" s="216">
        <v>410.81</v>
      </c>
      <c r="D1187" s="218">
        <v>410.56</v>
      </c>
      <c r="E1187" s="219" t="s">
        <v>786</v>
      </c>
      <c r="F1187" s="67">
        <f>IF(D1187&lt;=374.5,(D1187-'[2]Stages'!$C$73)*'[2]Stages'!$H$74+'[2]Stages'!$E$73,IF(D1187&lt;=385.3,(D1187-'[2]Stages'!$C$74)*'[2]Stages'!$H$75+'[2]Stages'!$E$74,IF(D1187&lt;=391.8,(D1187-'[2]Stages'!$C$75)*'[2]Stages'!$H$76+'[2]Stages'!$E$75,IF(D1187&lt;=397.5,(D1187-'[2]Stages'!$C$76)*'[2]Stages'!$H$77+'[2]Stages'!$E$76,IF(D1187&lt;=407,(D1187-'[2]Stages'!$C$77)*'[2]Stages'!$H$78+'[2]Stages'!$E$77,IF(D1187&lt;=411.2,(D1187-'[2]Stages'!$C$78)*'[2]Stages'!$H$79+'[2]Stages'!$E$78,IF(D1187&lt;=416,(D1187-'[2]Stages'!$C$79)*'[2]Stages'!$H$80+'[2]Stages'!$E$79)))))))</f>
        <v>410.29085714285713</v>
      </c>
      <c r="G1187" s="119" t="s">
        <v>19</v>
      </c>
      <c r="H1187" s="215" t="s">
        <v>1397</v>
      </c>
      <c r="I1187" s="220" t="s">
        <v>1424</v>
      </c>
      <c r="M1187" s="216"/>
      <c r="Q1187" s="215" t="s">
        <v>1317</v>
      </c>
      <c r="R1187" s="215" t="s">
        <v>1435</v>
      </c>
      <c r="AA1187" s="226">
        <v>2</v>
      </c>
      <c r="AB1187" s="18">
        <v>22.4</v>
      </c>
      <c r="AC1187" s="222">
        <v>17.54</v>
      </c>
      <c r="AD1187" s="223"/>
      <c r="AE1187" s="222">
        <v>17.54</v>
      </c>
      <c r="AF1187" s="222">
        <v>0.16</v>
      </c>
      <c r="AG1187" s="222">
        <v>17.54</v>
      </c>
      <c r="AH1187" s="146">
        <f t="shared" si="26"/>
        <v>17.740000000000002</v>
      </c>
      <c r="AI1187" s="222">
        <v>32.1</v>
      </c>
      <c r="AJ1187" s="223"/>
      <c r="AM1187" s="119" t="s">
        <v>789</v>
      </c>
      <c r="AN1187" s="119" t="s">
        <v>231</v>
      </c>
      <c r="AO1187" s="119">
        <v>284</v>
      </c>
      <c r="AQ1187" s="119">
        <v>599</v>
      </c>
      <c r="AR1187" s="119">
        <v>609</v>
      </c>
      <c r="AS1187" s="119">
        <v>2009</v>
      </c>
      <c r="AW1187" s="119" t="s">
        <v>790</v>
      </c>
      <c r="BK1187" s="112"/>
      <c r="BL1187" s="113"/>
      <c r="BM1187" s="113"/>
      <c r="BN1187" s="113"/>
      <c r="BO1187" s="113"/>
      <c r="BP1187" s="101"/>
      <c r="BQ1187" s="101"/>
    </row>
    <row r="1188" spans="1:69" s="119" customFormat="1" ht="12" customHeight="1">
      <c r="A1188" s="215" t="s">
        <v>1440</v>
      </c>
      <c r="B1188" s="216">
        <v>410.9</v>
      </c>
      <c r="D1188" s="218">
        <v>410.64</v>
      </c>
      <c r="E1188" s="219" t="s">
        <v>786</v>
      </c>
      <c r="F1188" s="67">
        <f>IF(D1188&lt;=374.5,(D1188-'[2]Stages'!$C$73)*'[2]Stages'!$H$74+'[2]Stages'!$E$73,IF(D1188&lt;=385.3,(D1188-'[2]Stages'!$C$74)*'[2]Stages'!$H$75+'[2]Stages'!$E$74,IF(D1188&lt;=391.8,(D1188-'[2]Stages'!$C$75)*'[2]Stages'!$H$76+'[2]Stages'!$E$75,IF(D1188&lt;=397.5,(D1188-'[2]Stages'!$C$76)*'[2]Stages'!$H$77+'[2]Stages'!$E$76,IF(D1188&lt;=407,(D1188-'[2]Stages'!$C$77)*'[2]Stages'!$H$78+'[2]Stages'!$E$77,IF(D1188&lt;=411.2,(D1188-'[2]Stages'!$C$78)*'[2]Stages'!$H$79+'[2]Stages'!$E$78,IF(D1188&lt;=416,(D1188-'[2]Stages'!$C$79)*'[2]Stages'!$H$80+'[2]Stages'!$E$79)))))))</f>
        <v>410.352</v>
      </c>
      <c r="G1188" s="119" t="s">
        <v>19</v>
      </c>
      <c r="H1188" s="215" t="s">
        <v>1397</v>
      </c>
      <c r="I1188" s="220"/>
      <c r="M1188" s="216"/>
      <c r="Q1188" s="215" t="s">
        <v>1287</v>
      </c>
      <c r="R1188" s="215" t="s">
        <v>1441</v>
      </c>
      <c r="AA1188" s="221" t="s">
        <v>788</v>
      </c>
      <c r="AB1188" s="18">
        <v>22.4</v>
      </c>
      <c r="AC1188" s="222">
        <v>20.13</v>
      </c>
      <c r="AD1188" s="223"/>
      <c r="AE1188" s="222">
        <v>20.13</v>
      </c>
      <c r="AF1188" s="222">
        <v>0.23</v>
      </c>
      <c r="AG1188" s="222">
        <v>20.13</v>
      </c>
      <c r="AH1188" s="146">
        <f t="shared" si="26"/>
        <v>20.330000000000002</v>
      </c>
      <c r="AI1188" s="222">
        <v>20.7</v>
      </c>
      <c r="AJ1188" s="223"/>
      <c r="AM1188" s="119" t="s">
        <v>789</v>
      </c>
      <c r="AN1188" s="119" t="s">
        <v>231</v>
      </c>
      <c r="AO1188" s="119">
        <v>284</v>
      </c>
      <c r="AQ1188" s="119">
        <v>599</v>
      </c>
      <c r="AR1188" s="119">
        <v>609</v>
      </c>
      <c r="AS1188" s="119">
        <v>2009</v>
      </c>
      <c r="AW1188" s="119" t="s">
        <v>790</v>
      </c>
      <c r="BK1188" s="112"/>
      <c r="BL1188" s="113"/>
      <c r="BM1188" s="113"/>
      <c r="BN1188" s="113"/>
      <c r="BO1188" s="113"/>
      <c r="BP1188" s="101"/>
      <c r="BQ1188" s="101"/>
    </row>
    <row r="1189" spans="1:69" s="119" customFormat="1" ht="12" customHeight="1">
      <c r="A1189" s="215" t="s">
        <v>1442</v>
      </c>
      <c r="B1189" s="216">
        <v>411.01</v>
      </c>
      <c r="D1189" s="218">
        <v>410.74</v>
      </c>
      <c r="E1189" s="219" t="s">
        <v>786</v>
      </c>
      <c r="F1189" s="67">
        <f>IF(D1189&lt;=374.5,(D1189-'[2]Stages'!$C$73)*'[2]Stages'!$H$74+'[2]Stages'!$E$73,IF(D1189&lt;=385.3,(D1189-'[2]Stages'!$C$74)*'[2]Stages'!$H$75+'[2]Stages'!$E$74,IF(D1189&lt;=391.8,(D1189-'[2]Stages'!$C$75)*'[2]Stages'!$H$76+'[2]Stages'!$E$75,IF(D1189&lt;=397.5,(D1189-'[2]Stages'!$C$76)*'[2]Stages'!$H$77+'[2]Stages'!$E$76,IF(D1189&lt;=407,(D1189-'[2]Stages'!$C$77)*'[2]Stages'!$H$78+'[2]Stages'!$E$77,IF(D1189&lt;=411.2,(D1189-'[2]Stages'!$C$78)*'[2]Stages'!$H$79+'[2]Stages'!$E$78,IF(D1189&lt;=416,(D1189-'[2]Stages'!$C$79)*'[2]Stages'!$H$80+'[2]Stages'!$E$79)))))))</f>
        <v>410.4284285714286</v>
      </c>
      <c r="G1189" s="119" t="s">
        <v>19</v>
      </c>
      <c r="H1189" s="215" t="s">
        <v>1397</v>
      </c>
      <c r="I1189" s="220" t="s">
        <v>1424</v>
      </c>
      <c r="M1189" s="216"/>
      <c r="Q1189" s="215" t="s">
        <v>1317</v>
      </c>
      <c r="R1189" s="215" t="s">
        <v>1435</v>
      </c>
      <c r="AA1189" s="226">
        <v>2</v>
      </c>
      <c r="AB1189" s="18">
        <v>22.4</v>
      </c>
      <c r="AC1189" s="222">
        <v>17.6</v>
      </c>
      <c r="AD1189" s="223"/>
      <c r="AE1189" s="222">
        <v>17.6</v>
      </c>
      <c r="AF1189" s="222">
        <v>0.26</v>
      </c>
      <c r="AG1189" s="222">
        <v>17.6</v>
      </c>
      <c r="AH1189" s="146">
        <f t="shared" si="26"/>
        <v>17.800000000000004</v>
      </c>
      <c r="AI1189" s="222">
        <v>31.9</v>
      </c>
      <c r="AJ1189" s="223"/>
      <c r="AM1189" s="119" t="s">
        <v>789</v>
      </c>
      <c r="AN1189" s="119" t="s">
        <v>231</v>
      </c>
      <c r="AO1189" s="119">
        <v>284</v>
      </c>
      <c r="AQ1189" s="119">
        <v>599</v>
      </c>
      <c r="AR1189" s="119">
        <v>609</v>
      </c>
      <c r="AS1189" s="119">
        <v>2009</v>
      </c>
      <c r="AW1189" s="119" t="s">
        <v>790</v>
      </c>
      <c r="BK1189" s="112"/>
      <c r="BL1189" s="113"/>
      <c r="BM1189" s="113"/>
      <c r="BN1189" s="113"/>
      <c r="BO1189" s="113"/>
      <c r="BP1189" s="101"/>
      <c r="BQ1189" s="101"/>
    </row>
    <row r="1190" spans="1:69" s="119" customFormat="1" ht="12" customHeight="1">
      <c r="A1190" s="215" t="s">
        <v>1443</v>
      </c>
      <c r="B1190" s="216">
        <v>411.38</v>
      </c>
      <c r="D1190" s="218">
        <v>411.09</v>
      </c>
      <c r="E1190" s="219" t="s">
        <v>786</v>
      </c>
      <c r="F1190" s="67">
        <f>IF(D1190&lt;=374.5,(D1190-'[2]Stages'!$C$73)*'[2]Stages'!$H$74+'[2]Stages'!$E$73,IF(D1190&lt;=385.3,(D1190-'[2]Stages'!$C$74)*'[2]Stages'!$H$75+'[2]Stages'!$E$74,IF(D1190&lt;=391.8,(D1190-'[2]Stages'!$C$75)*'[2]Stages'!$H$76+'[2]Stages'!$E$75,IF(D1190&lt;=397.5,(D1190-'[2]Stages'!$C$76)*'[2]Stages'!$H$77+'[2]Stages'!$E$76,IF(D1190&lt;=407,(D1190-'[2]Stages'!$C$77)*'[2]Stages'!$H$78+'[2]Stages'!$E$77,IF(D1190&lt;=411.2,(D1190-'[2]Stages'!$C$78)*'[2]Stages'!$H$79+'[2]Stages'!$E$78,IF(D1190&lt;=416,(D1190-'[2]Stages'!$C$79)*'[2]Stages'!$H$80+'[2]Stages'!$E$79)))))))</f>
        <v>410.6959285714285</v>
      </c>
      <c r="G1190" s="119" t="s">
        <v>19</v>
      </c>
      <c r="H1190" s="215" t="s">
        <v>1397</v>
      </c>
      <c r="I1190" s="220" t="s">
        <v>1424</v>
      </c>
      <c r="M1190" s="216"/>
      <c r="Q1190" s="215" t="s">
        <v>1317</v>
      </c>
      <c r="R1190" s="215" t="s">
        <v>1435</v>
      </c>
      <c r="AA1190" s="221" t="s">
        <v>788</v>
      </c>
      <c r="AB1190" s="18">
        <v>22.4</v>
      </c>
      <c r="AC1190" s="222">
        <v>17.88</v>
      </c>
      <c r="AD1190" s="223"/>
      <c r="AE1190" s="222">
        <v>17.88</v>
      </c>
      <c r="AF1190" s="222">
        <v>0.01</v>
      </c>
      <c r="AG1190" s="222">
        <v>17.88</v>
      </c>
      <c r="AH1190" s="146">
        <f t="shared" si="26"/>
        <v>18.080000000000002</v>
      </c>
      <c r="AI1190" s="222">
        <v>30.6</v>
      </c>
      <c r="AJ1190" s="223"/>
      <c r="AM1190" s="119" t="s">
        <v>789</v>
      </c>
      <c r="AN1190" s="119" t="s">
        <v>231</v>
      </c>
      <c r="AO1190" s="119">
        <v>284</v>
      </c>
      <c r="AQ1190" s="119">
        <v>599</v>
      </c>
      <c r="AR1190" s="119">
        <v>609</v>
      </c>
      <c r="AS1190" s="119">
        <v>2009</v>
      </c>
      <c r="AW1190" s="119" t="s">
        <v>790</v>
      </c>
      <c r="BK1190" s="112"/>
      <c r="BL1190" s="113"/>
      <c r="BM1190" s="113"/>
      <c r="BN1190" s="113"/>
      <c r="BO1190" s="113"/>
      <c r="BP1190" s="101"/>
      <c r="BQ1190" s="101"/>
    </row>
    <row r="1191" spans="1:69" s="119" customFormat="1" ht="12" customHeight="1">
      <c r="A1191" s="215" t="s">
        <v>1444</v>
      </c>
      <c r="B1191" s="216">
        <v>411.41</v>
      </c>
      <c r="D1191" s="218">
        <v>411.12</v>
      </c>
      <c r="E1191" s="219" t="s">
        <v>786</v>
      </c>
      <c r="F1191" s="67">
        <f>IF(D1191&lt;=374.5,(D1191-'[2]Stages'!$C$73)*'[2]Stages'!$H$74+'[2]Stages'!$E$73,IF(D1191&lt;=385.3,(D1191-'[2]Stages'!$C$74)*'[2]Stages'!$H$75+'[2]Stages'!$E$74,IF(D1191&lt;=391.8,(D1191-'[2]Stages'!$C$75)*'[2]Stages'!$H$76+'[2]Stages'!$E$75,IF(D1191&lt;=397.5,(D1191-'[2]Stages'!$C$76)*'[2]Stages'!$H$77+'[2]Stages'!$E$76,IF(D1191&lt;=407,(D1191-'[2]Stages'!$C$77)*'[2]Stages'!$H$78+'[2]Stages'!$E$77,IF(D1191&lt;=411.2,(D1191-'[2]Stages'!$C$78)*'[2]Stages'!$H$79+'[2]Stages'!$E$78,IF(D1191&lt;=416,(D1191-'[2]Stages'!$C$79)*'[2]Stages'!$H$80+'[2]Stages'!$E$79)))))))</f>
        <v>410.71885714285713</v>
      </c>
      <c r="G1191" s="119" t="s">
        <v>19</v>
      </c>
      <c r="H1191" s="215" t="s">
        <v>1397</v>
      </c>
      <c r="I1191" s="220" t="s">
        <v>1424</v>
      </c>
      <c r="M1191" s="216"/>
      <c r="Q1191" s="215" t="s">
        <v>1317</v>
      </c>
      <c r="R1191" s="215" t="s">
        <v>1435</v>
      </c>
      <c r="AA1191" s="221" t="s">
        <v>788</v>
      </c>
      <c r="AB1191" s="18">
        <v>22.4</v>
      </c>
      <c r="AC1191" s="222">
        <v>18.22</v>
      </c>
      <c r="AD1191" s="223"/>
      <c r="AE1191" s="222">
        <v>18.22</v>
      </c>
      <c r="AF1191" s="222">
        <v>0.15</v>
      </c>
      <c r="AG1191" s="222">
        <v>18.22</v>
      </c>
      <c r="AH1191" s="146">
        <f t="shared" si="26"/>
        <v>18.42</v>
      </c>
      <c r="AI1191" s="222">
        <v>29.1</v>
      </c>
      <c r="AJ1191" s="223"/>
      <c r="AM1191" s="119" t="s">
        <v>789</v>
      </c>
      <c r="AN1191" s="119" t="s">
        <v>231</v>
      </c>
      <c r="AO1191" s="119">
        <v>284</v>
      </c>
      <c r="AQ1191" s="119">
        <v>599</v>
      </c>
      <c r="AR1191" s="119">
        <v>609</v>
      </c>
      <c r="AS1191" s="119">
        <v>2009</v>
      </c>
      <c r="AW1191" s="119" t="s">
        <v>790</v>
      </c>
      <c r="BK1191" s="175"/>
      <c r="BL1191" s="176"/>
      <c r="BM1191" s="176"/>
      <c r="BN1191" s="176"/>
      <c r="BO1191" s="176"/>
      <c r="BP1191" s="101"/>
      <c r="BQ1191" s="101"/>
    </row>
    <row r="1192" spans="1:69" s="119" customFormat="1" ht="12" customHeight="1">
      <c r="A1192" s="215" t="s">
        <v>1445</v>
      </c>
      <c r="B1192" s="216">
        <v>411.5</v>
      </c>
      <c r="D1192" s="218">
        <v>411.2</v>
      </c>
      <c r="E1192" s="219" t="s">
        <v>786</v>
      </c>
      <c r="F1192" s="67">
        <f>IF(D1192&lt;=374.5,(D1192-'[2]Stages'!$C$73)*'[2]Stages'!$H$74+'[2]Stages'!$E$73,IF(D1192&lt;=385.3,(D1192-'[2]Stages'!$C$74)*'[2]Stages'!$H$75+'[2]Stages'!$E$74,IF(D1192&lt;=391.8,(D1192-'[2]Stages'!$C$75)*'[2]Stages'!$H$76+'[2]Stages'!$E$75,IF(D1192&lt;=397.5,(D1192-'[2]Stages'!$C$76)*'[2]Stages'!$H$77+'[2]Stages'!$E$76,IF(D1192&lt;=407,(D1192-'[2]Stages'!$C$77)*'[2]Stages'!$H$78+'[2]Stages'!$E$77,IF(D1192&lt;=411.2,(D1192-'[2]Stages'!$C$78)*'[2]Stages'!$H$79+'[2]Stages'!$E$78,IF(D1192&lt;=416,(D1192-'[2]Stages'!$C$79)*'[2]Stages'!$H$80+'[2]Stages'!$E$79)))))))</f>
        <v>410.78</v>
      </c>
      <c r="G1192" s="119" t="s">
        <v>19</v>
      </c>
      <c r="H1192" s="215" t="s">
        <v>1446</v>
      </c>
      <c r="I1192" s="220" t="s">
        <v>1447</v>
      </c>
      <c r="M1192" s="216"/>
      <c r="Q1192" s="215" t="s">
        <v>1317</v>
      </c>
      <c r="R1192" s="215" t="s">
        <v>1448</v>
      </c>
      <c r="AA1192" s="221">
        <v>2</v>
      </c>
      <c r="AB1192" s="18">
        <v>22.4</v>
      </c>
      <c r="AC1192" s="222">
        <v>15.21</v>
      </c>
      <c r="AD1192" s="223"/>
      <c r="AE1192" s="222">
        <v>15.21</v>
      </c>
      <c r="AF1192" s="222">
        <v>0.29</v>
      </c>
      <c r="AG1192" s="222">
        <v>15.21</v>
      </c>
      <c r="AH1192" s="146">
        <f t="shared" si="26"/>
        <v>15.410000000000004</v>
      </c>
      <c r="AI1192" s="222">
        <v>42.3</v>
      </c>
      <c r="AJ1192" s="223"/>
      <c r="AM1192" s="119" t="s">
        <v>789</v>
      </c>
      <c r="AN1192" s="119" t="s">
        <v>231</v>
      </c>
      <c r="AO1192" s="119">
        <v>284</v>
      </c>
      <c r="AQ1192" s="119">
        <v>599</v>
      </c>
      <c r="AR1192" s="119">
        <v>609</v>
      </c>
      <c r="AS1192" s="119">
        <v>2009</v>
      </c>
      <c r="AW1192" s="119" t="s">
        <v>790</v>
      </c>
      <c r="BK1192" s="175"/>
      <c r="BL1192" s="176"/>
      <c r="BM1192" s="176"/>
      <c r="BN1192" s="176"/>
      <c r="BO1192" s="176"/>
      <c r="BP1192" s="101"/>
      <c r="BQ1192" s="101"/>
    </row>
    <row r="1193" spans="1:69" s="119" customFormat="1" ht="12" customHeight="1">
      <c r="A1193" s="215" t="s">
        <v>1449</v>
      </c>
      <c r="B1193" s="216">
        <v>411.5</v>
      </c>
      <c r="D1193" s="218">
        <v>411.2</v>
      </c>
      <c r="E1193" s="219" t="s">
        <v>786</v>
      </c>
      <c r="F1193" s="67">
        <f>IF(D1193&lt;=374.5,(D1193-'[2]Stages'!$C$73)*'[2]Stages'!$H$74+'[2]Stages'!$E$73,IF(D1193&lt;=385.3,(D1193-'[2]Stages'!$C$74)*'[2]Stages'!$H$75+'[2]Stages'!$E$74,IF(D1193&lt;=391.8,(D1193-'[2]Stages'!$C$75)*'[2]Stages'!$H$76+'[2]Stages'!$E$75,IF(D1193&lt;=397.5,(D1193-'[2]Stages'!$C$76)*'[2]Stages'!$H$77+'[2]Stages'!$E$76,IF(D1193&lt;=407,(D1193-'[2]Stages'!$C$77)*'[2]Stages'!$H$78+'[2]Stages'!$E$77,IF(D1193&lt;=411.2,(D1193-'[2]Stages'!$C$78)*'[2]Stages'!$H$79+'[2]Stages'!$E$78,IF(D1193&lt;=416,(D1193-'[2]Stages'!$C$79)*'[2]Stages'!$H$80+'[2]Stages'!$E$79)))))))</f>
        <v>410.78</v>
      </c>
      <c r="G1193" s="119" t="s">
        <v>19</v>
      </c>
      <c r="H1193" s="215" t="s">
        <v>1450</v>
      </c>
      <c r="I1193" s="220"/>
      <c r="M1193" s="216"/>
      <c r="Q1193" s="215" t="s">
        <v>1287</v>
      </c>
      <c r="R1193" s="215" t="s">
        <v>1451</v>
      </c>
      <c r="AA1193" s="221" t="s">
        <v>788</v>
      </c>
      <c r="AB1193" s="18">
        <v>22.4</v>
      </c>
      <c r="AC1193" s="222">
        <v>20.17</v>
      </c>
      <c r="AD1193" s="223"/>
      <c r="AE1193" s="222">
        <v>20.17</v>
      </c>
      <c r="AF1193" s="222">
        <v>0.15</v>
      </c>
      <c r="AG1193" s="222">
        <v>20.17</v>
      </c>
      <c r="AH1193" s="146">
        <f t="shared" si="26"/>
        <v>20.370000000000005</v>
      </c>
      <c r="AI1193" s="222">
        <v>20.6</v>
      </c>
      <c r="AJ1193" s="223"/>
      <c r="AM1193" s="119" t="s">
        <v>789</v>
      </c>
      <c r="AN1193" s="119" t="s">
        <v>231</v>
      </c>
      <c r="AO1193" s="119">
        <v>284</v>
      </c>
      <c r="AQ1193" s="119">
        <v>599</v>
      </c>
      <c r="AR1193" s="119">
        <v>609</v>
      </c>
      <c r="AS1193" s="119">
        <v>2009</v>
      </c>
      <c r="AW1193" s="119" t="s">
        <v>790</v>
      </c>
      <c r="BK1193" s="175"/>
      <c r="BL1193" s="176"/>
      <c r="BM1193" s="176"/>
      <c r="BN1193" s="176"/>
      <c r="BO1193" s="176"/>
      <c r="BP1193" s="101"/>
      <c r="BQ1193" s="101"/>
    </row>
    <row r="1194" spans="1:69" s="119" customFormat="1" ht="12" customHeight="1">
      <c r="A1194" s="215" t="s">
        <v>1452</v>
      </c>
      <c r="B1194" s="216">
        <v>411.54</v>
      </c>
      <c r="D1194" s="218">
        <v>411.23</v>
      </c>
      <c r="E1194" s="219" t="s">
        <v>786</v>
      </c>
      <c r="F1194" s="67">
        <f>IF(D1194&lt;=374.5,(D1194-'[2]Stages'!$C$73)*'[2]Stages'!$H$74+'[2]Stages'!$E$73,IF(D1194&lt;=385.3,(D1194-'[2]Stages'!$C$74)*'[2]Stages'!$H$75+'[2]Stages'!$E$74,IF(D1194&lt;=391.8,(D1194-'[2]Stages'!$C$75)*'[2]Stages'!$H$76+'[2]Stages'!$E$75,IF(D1194&lt;=397.5,(D1194-'[2]Stages'!$C$76)*'[2]Stages'!$H$77+'[2]Stages'!$E$76,IF(D1194&lt;=407,(D1194-'[2]Stages'!$C$77)*'[2]Stages'!$H$78+'[2]Stages'!$E$77,IF(D1194&lt;=411.2,(D1194-'[2]Stages'!$C$78)*'[2]Stages'!$H$79+'[2]Stages'!$E$78,IF(D1194&lt;=416,(D1194-'[2]Stages'!$C$79)*'[2]Stages'!$H$80+'[2]Stages'!$E$79)))))))</f>
        <v>410.832625</v>
      </c>
      <c r="G1194" s="119" t="s">
        <v>19</v>
      </c>
      <c r="H1194" s="215" t="s">
        <v>1450</v>
      </c>
      <c r="I1194" s="220" t="s">
        <v>1453</v>
      </c>
      <c r="M1194" s="216"/>
      <c r="Q1194" s="215" t="s">
        <v>1317</v>
      </c>
      <c r="R1194" s="215" t="s">
        <v>1435</v>
      </c>
      <c r="AA1194" s="221" t="s">
        <v>788</v>
      </c>
      <c r="AB1194" s="18">
        <v>22.4</v>
      </c>
      <c r="AC1194" s="222">
        <v>18.01</v>
      </c>
      <c r="AD1194" s="223"/>
      <c r="AE1194" s="222">
        <v>18.01</v>
      </c>
      <c r="AF1194" s="222">
        <v>0.3</v>
      </c>
      <c r="AG1194" s="222">
        <v>18.01</v>
      </c>
      <c r="AH1194" s="146">
        <f t="shared" si="26"/>
        <v>18.210000000000004</v>
      </c>
      <c r="AI1194" s="222">
        <v>30.1</v>
      </c>
      <c r="AJ1194" s="223"/>
      <c r="AM1194" s="119" t="s">
        <v>789</v>
      </c>
      <c r="AN1194" s="119" t="s">
        <v>231</v>
      </c>
      <c r="AO1194" s="119">
        <v>284</v>
      </c>
      <c r="AQ1194" s="119">
        <v>599</v>
      </c>
      <c r="AR1194" s="119">
        <v>609</v>
      </c>
      <c r="AS1194" s="119">
        <v>2009</v>
      </c>
      <c r="AW1194" s="119" t="s">
        <v>790</v>
      </c>
      <c r="BK1194" s="175"/>
      <c r="BL1194" s="176"/>
      <c r="BM1194" s="176"/>
      <c r="BN1194" s="176"/>
      <c r="BO1194" s="176"/>
      <c r="BP1194" s="101"/>
      <c r="BQ1194" s="101"/>
    </row>
    <row r="1195" spans="1:69" s="119" customFormat="1" ht="12" customHeight="1">
      <c r="A1195" s="215" t="s">
        <v>1454</v>
      </c>
      <c r="B1195" s="216">
        <v>411.58</v>
      </c>
      <c r="D1195" s="218">
        <v>411.26</v>
      </c>
      <c r="E1195" s="219" t="s">
        <v>786</v>
      </c>
      <c r="F1195" s="67">
        <f>IF(D1195&lt;=374.5,(D1195-'[2]Stages'!$C$73)*'[2]Stages'!$H$74+'[2]Stages'!$E$73,IF(D1195&lt;=385.3,(D1195-'[2]Stages'!$C$74)*'[2]Stages'!$H$75+'[2]Stages'!$E$74,IF(D1195&lt;=391.8,(D1195-'[2]Stages'!$C$75)*'[2]Stages'!$H$76+'[2]Stages'!$E$75,IF(D1195&lt;=397.5,(D1195-'[2]Stages'!$C$76)*'[2]Stages'!$H$77+'[2]Stages'!$E$76,IF(D1195&lt;=407,(D1195-'[2]Stages'!$C$77)*'[2]Stages'!$H$78+'[2]Stages'!$E$77,IF(D1195&lt;=411.2,(D1195-'[2]Stages'!$C$78)*'[2]Stages'!$H$79+'[2]Stages'!$E$78,IF(D1195&lt;=416,(D1195-'[2]Stages'!$C$79)*'[2]Stages'!$H$80+'[2]Stages'!$E$79)))))))</f>
        <v>410.88525</v>
      </c>
      <c r="G1195" s="119" t="s">
        <v>19</v>
      </c>
      <c r="H1195" s="215" t="s">
        <v>1450</v>
      </c>
      <c r="I1195" s="220" t="s">
        <v>1453</v>
      </c>
      <c r="M1195" s="216"/>
      <c r="Q1195" s="215" t="s">
        <v>1317</v>
      </c>
      <c r="R1195" s="215" t="s">
        <v>1455</v>
      </c>
      <c r="AA1195" s="221">
        <v>2</v>
      </c>
      <c r="AB1195" s="18">
        <v>22.4</v>
      </c>
      <c r="AC1195" s="222">
        <v>17.02</v>
      </c>
      <c r="AD1195" s="223"/>
      <c r="AE1195" s="222">
        <v>17.02</v>
      </c>
      <c r="AF1195" s="222">
        <v>0.04</v>
      </c>
      <c r="AG1195" s="222">
        <v>17.02</v>
      </c>
      <c r="AH1195" s="146">
        <f t="shared" si="26"/>
        <v>17.220000000000002</v>
      </c>
      <c r="AI1195" s="222">
        <v>34.4</v>
      </c>
      <c r="AJ1195" s="223"/>
      <c r="AM1195" s="119" t="s">
        <v>789</v>
      </c>
      <c r="AN1195" s="119" t="s">
        <v>231</v>
      </c>
      <c r="AO1195" s="119">
        <v>284</v>
      </c>
      <c r="AQ1195" s="119">
        <v>599</v>
      </c>
      <c r="AR1195" s="119">
        <v>609</v>
      </c>
      <c r="AS1195" s="119">
        <v>2009</v>
      </c>
      <c r="AW1195" s="119" t="s">
        <v>790</v>
      </c>
      <c r="BK1195" s="175"/>
      <c r="BL1195" s="176"/>
      <c r="BM1195" s="176"/>
      <c r="BN1195" s="176"/>
      <c r="BO1195" s="176"/>
      <c r="BP1195" s="101"/>
      <c r="BQ1195" s="101"/>
    </row>
    <row r="1196" spans="1:69" s="119" customFormat="1" ht="12" customHeight="1">
      <c r="A1196" s="215" t="s">
        <v>1456</v>
      </c>
      <c r="B1196" s="216">
        <v>411.67</v>
      </c>
      <c r="D1196" s="218">
        <v>411.34</v>
      </c>
      <c r="E1196" s="219" t="s">
        <v>786</v>
      </c>
      <c r="F1196" s="67">
        <f>IF(D1196&lt;=374.5,(D1196-'[2]Stages'!$C$73)*'[2]Stages'!$H$74+'[2]Stages'!$E$73,IF(D1196&lt;=385.3,(D1196-'[2]Stages'!$C$74)*'[2]Stages'!$H$75+'[2]Stages'!$E$74,IF(D1196&lt;=391.8,(D1196-'[2]Stages'!$C$75)*'[2]Stages'!$H$76+'[2]Stages'!$E$75,IF(D1196&lt;=397.5,(D1196-'[2]Stages'!$C$76)*'[2]Stages'!$H$77+'[2]Stages'!$E$76,IF(D1196&lt;=407,(D1196-'[2]Stages'!$C$77)*'[2]Stages'!$H$78+'[2]Stages'!$E$77,IF(D1196&lt;=411.2,(D1196-'[2]Stages'!$C$78)*'[2]Stages'!$H$79+'[2]Stages'!$E$78,IF(D1196&lt;=416,(D1196-'[2]Stages'!$C$79)*'[2]Stages'!$H$80+'[2]Stages'!$E$79)))))))</f>
        <v>411.02558333333326</v>
      </c>
      <c r="G1196" s="119" t="s">
        <v>19</v>
      </c>
      <c r="H1196" s="215" t="s">
        <v>1450</v>
      </c>
      <c r="I1196" s="220"/>
      <c r="M1196" s="216"/>
      <c r="Q1196" s="215" t="s">
        <v>1287</v>
      </c>
      <c r="R1196" s="215" t="s">
        <v>1441</v>
      </c>
      <c r="AA1196" s="221" t="s">
        <v>788</v>
      </c>
      <c r="AB1196" s="18">
        <v>22.4</v>
      </c>
      <c r="AC1196" s="222">
        <v>18.49</v>
      </c>
      <c r="AD1196" s="223"/>
      <c r="AE1196" s="222">
        <v>18.49</v>
      </c>
      <c r="AF1196" s="222">
        <v>0.36</v>
      </c>
      <c r="AG1196" s="222">
        <v>18.49</v>
      </c>
      <c r="AH1196" s="146">
        <f t="shared" si="26"/>
        <v>18.69</v>
      </c>
      <c r="AI1196" s="222">
        <v>27.9</v>
      </c>
      <c r="AJ1196" s="223"/>
      <c r="AM1196" s="119" t="s">
        <v>789</v>
      </c>
      <c r="AN1196" s="119" t="s">
        <v>231</v>
      </c>
      <c r="AO1196" s="119">
        <v>284</v>
      </c>
      <c r="AQ1196" s="119">
        <v>599</v>
      </c>
      <c r="AR1196" s="119">
        <v>609</v>
      </c>
      <c r="AS1196" s="119">
        <v>2009</v>
      </c>
      <c r="AW1196" s="119" t="s">
        <v>790</v>
      </c>
      <c r="BK1196" s="175"/>
      <c r="BL1196" s="176"/>
      <c r="BM1196" s="176"/>
      <c r="BN1196" s="176"/>
      <c r="BO1196" s="176"/>
      <c r="BP1196" s="177"/>
      <c r="BQ1196" s="177"/>
    </row>
    <row r="1197" spans="1:69" s="119" customFormat="1" ht="12" customHeight="1">
      <c r="A1197" s="215" t="s">
        <v>1457</v>
      </c>
      <c r="B1197" s="216">
        <v>411.75</v>
      </c>
      <c r="D1197" s="218">
        <v>411.4</v>
      </c>
      <c r="E1197" s="219" t="s">
        <v>786</v>
      </c>
      <c r="F1197" s="67">
        <f>IF(D1197&lt;=374.5,(D1197-'[2]Stages'!$C$73)*'[2]Stages'!$H$74+'[2]Stages'!$E$73,IF(D1197&lt;=385.3,(D1197-'[2]Stages'!$C$74)*'[2]Stages'!$H$75+'[2]Stages'!$E$74,IF(D1197&lt;=391.8,(D1197-'[2]Stages'!$C$75)*'[2]Stages'!$H$76+'[2]Stages'!$E$75,IF(D1197&lt;=397.5,(D1197-'[2]Stages'!$C$76)*'[2]Stages'!$H$77+'[2]Stages'!$E$76,IF(D1197&lt;=407,(D1197-'[2]Stages'!$C$77)*'[2]Stages'!$H$78+'[2]Stages'!$E$77,IF(D1197&lt;=411.2,(D1197-'[2]Stages'!$C$78)*'[2]Stages'!$H$79+'[2]Stages'!$E$78,IF(D1197&lt;=416,(D1197-'[2]Stages'!$C$79)*'[2]Stages'!$H$80+'[2]Stages'!$E$79)))))))</f>
        <v>411.13083333333327</v>
      </c>
      <c r="G1197" s="119" t="s">
        <v>19</v>
      </c>
      <c r="H1197" s="215" t="s">
        <v>1450</v>
      </c>
      <c r="I1197" s="220"/>
      <c r="M1197" s="216"/>
      <c r="Q1197" s="215" t="s">
        <v>1287</v>
      </c>
      <c r="R1197" s="215" t="s">
        <v>1451</v>
      </c>
      <c r="AA1197" s="221" t="s">
        <v>788</v>
      </c>
      <c r="AB1197" s="18">
        <v>22.4</v>
      </c>
      <c r="AC1197" s="222">
        <v>18.41</v>
      </c>
      <c r="AD1197" s="223"/>
      <c r="AE1197" s="222">
        <v>18.41</v>
      </c>
      <c r="AF1197" s="222">
        <v>0.24</v>
      </c>
      <c r="AG1197" s="222">
        <v>18.41</v>
      </c>
      <c r="AH1197" s="146">
        <f t="shared" si="26"/>
        <v>18.610000000000003</v>
      </c>
      <c r="AI1197" s="222">
        <v>28.3</v>
      </c>
      <c r="AJ1197" s="223"/>
      <c r="AM1197" s="119" t="s">
        <v>789</v>
      </c>
      <c r="AN1197" s="119" t="s">
        <v>231</v>
      </c>
      <c r="AO1197" s="119">
        <v>284</v>
      </c>
      <c r="AQ1197" s="119">
        <v>599</v>
      </c>
      <c r="AR1197" s="119">
        <v>609</v>
      </c>
      <c r="AS1197" s="119">
        <v>2009</v>
      </c>
      <c r="AW1197" s="119" t="s">
        <v>790</v>
      </c>
      <c r="BK1197" s="175"/>
      <c r="BL1197" s="176"/>
      <c r="BM1197" s="176"/>
      <c r="BN1197" s="176"/>
      <c r="BO1197" s="176"/>
      <c r="BP1197" s="177"/>
      <c r="BQ1197" s="177"/>
    </row>
    <row r="1198" spans="1:69" s="119" customFormat="1" ht="12" customHeight="1">
      <c r="A1198" s="215" t="s">
        <v>1458</v>
      </c>
      <c r="B1198" s="216">
        <v>411.55</v>
      </c>
      <c r="D1198" s="218">
        <v>411.55</v>
      </c>
      <c r="E1198" s="219" t="s">
        <v>786</v>
      </c>
      <c r="F1198" s="67">
        <f>IF(D1198&lt;=374.5,(D1198-'[2]Stages'!$C$73)*'[2]Stages'!$H$74+'[2]Stages'!$E$73,IF(D1198&lt;=385.3,(D1198-'[2]Stages'!$C$74)*'[2]Stages'!$H$75+'[2]Stages'!$E$74,IF(D1198&lt;=391.8,(D1198-'[2]Stages'!$C$75)*'[2]Stages'!$H$76+'[2]Stages'!$E$75,IF(D1198&lt;=397.5,(D1198-'[2]Stages'!$C$76)*'[2]Stages'!$H$77+'[2]Stages'!$E$76,IF(D1198&lt;=407,(D1198-'[2]Stages'!$C$77)*'[2]Stages'!$H$78+'[2]Stages'!$E$77,IF(D1198&lt;=411.2,(D1198-'[2]Stages'!$C$78)*'[2]Stages'!$H$79+'[2]Stages'!$E$78,IF(D1198&lt;=416,(D1198-'[2]Stages'!$C$79)*'[2]Stages'!$H$80+'[2]Stages'!$E$79)))))))</f>
        <v>411.39395833333333</v>
      </c>
      <c r="G1198" s="119" t="s">
        <v>19</v>
      </c>
      <c r="H1198" s="215" t="s">
        <v>1450</v>
      </c>
      <c r="I1198" s="220"/>
      <c r="M1198" s="216"/>
      <c r="Q1198" s="215" t="s">
        <v>1287</v>
      </c>
      <c r="R1198" s="215" t="s">
        <v>1459</v>
      </c>
      <c r="AA1198" s="221" t="s">
        <v>788</v>
      </c>
      <c r="AB1198" s="18">
        <v>22.4</v>
      </c>
      <c r="AC1198" s="222">
        <v>18.85</v>
      </c>
      <c r="AD1198" s="223"/>
      <c r="AE1198" s="222">
        <v>18.85</v>
      </c>
      <c r="AF1198" s="222">
        <v>0.24</v>
      </c>
      <c r="AG1198" s="222">
        <v>18.85</v>
      </c>
      <c r="AH1198" s="146">
        <f t="shared" si="26"/>
        <v>19.050000000000004</v>
      </c>
      <c r="AI1198" s="222">
        <v>26.4</v>
      </c>
      <c r="AJ1198" s="223"/>
      <c r="AM1198" s="119" t="s">
        <v>789</v>
      </c>
      <c r="AN1198" s="119" t="s">
        <v>231</v>
      </c>
      <c r="AO1198" s="119">
        <v>284</v>
      </c>
      <c r="AQ1198" s="119">
        <v>599</v>
      </c>
      <c r="AR1198" s="119">
        <v>609</v>
      </c>
      <c r="AS1198" s="119">
        <v>2009</v>
      </c>
      <c r="AW1198" s="119" t="s">
        <v>790</v>
      </c>
      <c r="BK1198" s="175"/>
      <c r="BL1198" s="176"/>
      <c r="BM1198" s="176"/>
      <c r="BN1198" s="176"/>
      <c r="BO1198" s="176"/>
      <c r="BP1198" s="177"/>
      <c r="BQ1198" s="177"/>
    </row>
    <row r="1199" spans="1:69" s="119" customFormat="1" ht="12" customHeight="1">
      <c r="A1199" s="215" t="s">
        <v>1460</v>
      </c>
      <c r="B1199" s="216">
        <v>411.59</v>
      </c>
      <c r="D1199" s="218">
        <v>411.59</v>
      </c>
      <c r="E1199" s="219" t="s">
        <v>786</v>
      </c>
      <c r="F1199" s="67">
        <f>IF(D1199&lt;=374.5,(D1199-'[2]Stages'!$C$73)*'[2]Stages'!$H$74+'[2]Stages'!$E$73,IF(D1199&lt;=385.3,(D1199-'[2]Stages'!$C$74)*'[2]Stages'!$H$75+'[2]Stages'!$E$74,IF(D1199&lt;=391.8,(D1199-'[2]Stages'!$C$75)*'[2]Stages'!$H$76+'[2]Stages'!$E$75,IF(D1199&lt;=397.5,(D1199-'[2]Stages'!$C$76)*'[2]Stages'!$H$77+'[2]Stages'!$E$76,IF(D1199&lt;=407,(D1199-'[2]Stages'!$C$77)*'[2]Stages'!$H$78+'[2]Stages'!$E$77,IF(D1199&lt;=411.2,(D1199-'[2]Stages'!$C$78)*'[2]Stages'!$H$79+'[2]Stages'!$E$78,IF(D1199&lt;=416,(D1199-'[2]Stages'!$C$79)*'[2]Stages'!$H$80+'[2]Stages'!$E$79)))))))</f>
        <v>411.46412499999997</v>
      </c>
      <c r="G1199" s="119" t="s">
        <v>19</v>
      </c>
      <c r="H1199" s="215" t="s">
        <v>1450</v>
      </c>
      <c r="I1199" s="220"/>
      <c r="M1199" s="216"/>
      <c r="Q1199" s="215" t="s">
        <v>1287</v>
      </c>
      <c r="R1199" s="215" t="s">
        <v>1459</v>
      </c>
      <c r="AA1199" s="221" t="s">
        <v>788</v>
      </c>
      <c r="AB1199" s="18">
        <v>22.4</v>
      </c>
      <c r="AC1199" s="222">
        <v>18.87</v>
      </c>
      <c r="AD1199" s="223"/>
      <c r="AE1199" s="222">
        <v>18.87</v>
      </c>
      <c r="AF1199" s="222">
        <v>0.31</v>
      </c>
      <c r="AG1199" s="222">
        <v>18.87</v>
      </c>
      <c r="AH1199" s="146">
        <f t="shared" si="26"/>
        <v>19.070000000000004</v>
      </c>
      <c r="AI1199" s="222">
        <v>26.3</v>
      </c>
      <c r="AJ1199" s="223"/>
      <c r="AM1199" s="119" t="s">
        <v>789</v>
      </c>
      <c r="AN1199" s="119" t="s">
        <v>231</v>
      </c>
      <c r="AO1199" s="119">
        <v>284</v>
      </c>
      <c r="AQ1199" s="119">
        <v>599</v>
      </c>
      <c r="AR1199" s="119">
        <v>609</v>
      </c>
      <c r="AS1199" s="119">
        <v>2009</v>
      </c>
      <c r="AW1199" s="119" t="s">
        <v>790</v>
      </c>
      <c r="BK1199" s="175"/>
      <c r="BL1199" s="176"/>
      <c r="BM1199" s="176"/>
      <c r="BN1199" s="176"/>
      <c r="BO1199" s="176"/>
      <c r="BP1199" s="177"/>
      <c r="BQ1199" s="177"/>
    </row>
    <row r="1200" spans="1:69" s="119" customFormat="1" ht="12" customHeight="1">
      <c r="A1200" s="215" t="s">
        <v>1461</v>
      </c>
      <c r="B1200" s="216">
        <v>412.02</v>
      </c>
      <c r="D1200" s="218">
        <v>411.62</v>
      </c>
      <c r="E1200" s="219" t="s">
        <v>786</v>
      </c>
      <c r="F1200" s="67">
        <f>IF(D1200&lt;=374.5,(D1200-'[2]Stages'!$C$73)*'[2]Stages'!$H$74+'[2]Stages'!$E$73,IF(D1200&lt;=385.3,(D1200-'[2]Stages'!$C$74)*'[2]Stages'!$H$75+'[2]Stages'!$E$74,IF(D1200&lt;=391.8,(D1200-'[2]Stages'!$C$75)*'[2]Stages'!$H$76+'[2]Stages'!$E$75,IF(D1200&lt;=397.5,(D1200-'[2]Stages'!$C$76)*'[2]Stages'!$H$77+'[2]Stages'!$E$76,IF(D1200&lt;=407,(D1200-'[2]Stages'!$C$77)*'[2]Stages'!$H$78+'[2]Stages'!$E$77,IF(D1200&lt;=411.2,(D1200-'[2]Stages'!$C$78)*'[2]Stages'!$H$79+'[2]Stages'!$E$78,IF(D1200&lt;=416,(D1200-'[2]Stages'!$C$79)*'[2]Stages'!$H$80+'[2]Stages'!$E$79)))))))</f>
        <v>411.51675</v>
      </c>
      <c r="G1200" s="119" t="s">
        <v>19</v>
      </c>
      <c r="H1200" s="215" t="s">
        <v>1450</v>
      </c>
      <c r="I1200" s="220" t="s">
        <v>1453</v>
      </c>
      <c r="M1200" s="216"/>
      <c r="Q1200" s="215" t="s">
        <v>1317</v>
      </c>
      <c r="R1200" s="215" t="s">
        <v>1455</v>
      </c>
      <c r="AA1200" s="221" t="s">
        <v>788</v>
      </c>
      <c r="AB1200" s="18">
        <v>22.4</v>
      </c>
      <c r="AC1200" s="222">
        <v>17.48</v>
      </c>
      <c r="AD1200" s="223"/>
      <c r="AE1200" s="222">
        <v>17.48</v>
      </c>
      <c r="AF1200" s="222">
        <v>0.65</v>
      </c>
      <c r="AG1200" s="222">
        <v>17.48</v>
      </c>
      <c r="AH1200" s="146">
        <f t="shared" si="26"/>
        <v>17.680000000000003</v>
      </c>
      <c r="AI1200" s="222">
        <v>32.4</v>
      </c>
      <c r="AJ1200" s="223"/>
      <c r="AM1200" s="119" t="s">
        <v>789</v>
      </c>
      <c r="AN1200" s="119" t="s">
        <v>231</v>
      </c>
      <c r="AO1200" s="119">
        <v>284</v>
      </c>
      <c r="AQ1200" s="119">
        <v>599</v>
      </c>
      <c r="AR1200" s="119">
        <v>609</v>
      </c>
      <c r="AS1200" s="119">
        <v>2009</v>
      </c>
      <c r="AW1200" s="119" t="s">
        <v>790</v>
      </c>
      <c r="BK1200" s="175"/>
      <c r="BL1200" s="176"/>
      <c r="BM1200" s="176"/>
      <c r="BN1200" s="176"/>
      <c r="BO1200" s="176"/>
      <c r="BP1200" s="177"/>
      <c r="BQ1200" s="177"/>
    </row>
    <row r="1201" spans="1:69" s="119" customFormat="1" ht="12" customHeight="1">
      <c r="A1201" s="215" t="s">
        <v>1462</v>
      </c>
      <c r="B1201" s="216">
        <v>412.02</v>
      </c>
      <c r="D1201" s="218">
        <v>411.62</v>
      </c>
      <c r="E1201" s="219" t="s">
        <v>786</v>
      </c>
      <c r="F1201" s="67">
        <f>IF(D1201&lt;=374.5,(D1201-'[2]Stages'!$C$73)*'[2]Stages'!$H$74+'[2]Stages'!$E$73,IF(D1201&lt;=385.3,(D1201-'[2]Stages'!$C$74)*'[2]Stages'!$H$75+'[2]Stages'!$E$74,IF(D1201&lt;=391.8,(D1201-'[2]Stages'!$C$75)*'[2]Stages'!$H$76+'[2]Stages'!$E$75,IF(D1201&lt;=397.5,(D1201-'[2]Stages'!$C$76)*'[2]Stages'!$H$77+'[2]Stages'!$E$76,IF(D1201&lt;=407,(D1201-'[2]Stages'!$C$77)*'[2]Stages'!$H$78+'[2]Stages'!$E$77,IF(D1201&lt;=411.2,(D1201-'[2]Stages'!$C$78)*'[2]Stages'!$H$79+'[2]Stages'!$E$78,IF(D1201&lt;=416,(D1201-'[2]Stages'!$C$79)*'[2]Stages'!$H$80+'[2]Stages'!$E$79)))))))</f>
        <v>411.51675</v>
      </c>
      <c r="G1201" s="119" t="s">
        <v>19</v>
      </c>
      <c r="H1201" s="215" t="s">
        <v>1450</v>
      </c>
      <c r="I1201" s="220"/>
      <c r="M1201" s="216"/>
      <c r="Q1201" s="215" t="s">
        <v>1287</v>
      </c>
      <c r="R1201" s="215" t="s">
        <v>1441</v>
      </c>
      <c r="AA1201" s="221" t="s">
        <v>788</v>
      </c>
      <c r="AB1201" s="18">
        <v>22.4</v>
      </c>
      <c r="AC1201" s="222">
        <v>17.94</v>
      </c>
      <c r="AD1201" s="223"/>
      <c r="AE1201" s="222">
        <v>17.94</v>
      </c>
      <c r="AF1201" s="222">
        <v>0.2</v>
      </c>
      <c r="AG1201" s="222">
        <v>17.94</v>
      </c>
      <c r="AH1201" s="146">
        <f t="shared" si="26"/>
        <v>18.140000000000004</v>
      </c>
      <c r="AI1201" s="222">
        <v>30.4</v>
      </c>
      <c r="AJ1201" s="223"/>
      <c r="AM1201" s="119" t="s">
        <v>789</v>
      </c>
      <c r="AN1201" s="119" t="s">
        <v>231</v>
      </c>
      <c r="AO1201" s="119">
        <v>284</v>
      </c>
      <c r="AQ1201" s="119">
        <v>599</v>
      </c>
      <c r="AR1201" s="119">
        <v>609</v>
      </c>
      <c r="AS1201" s="119">
        <v>2009</v>
      </c>
      <c r="AW1201" s="119" t="s">
        <v>790</v>
      </c>
      <c r="BK1201" s="175"/>
      <c r="BL1201" s="176"/>
      <c r="BM1201" s="176"/>
      <c r="BN1201" s="176"/>
      <c r="BO1201" s="176"/>
      <c r="BP1201" s="177"/>
      <c r="BQ1201" s="177"/>
    </row>
    <row r="1202" spans="1:69" s="119" customFormat="1" ht="12" customHeight="1">
      <c r="A1202" s="215" t="s">
        <v>1463</v>
      </c>
      <c r="B1202" s="216">
        <v>411.68</v>
      </c>
      <c r="D1202" s="218">
        <v>411.68</v>
      </c>
      <c r="E1202" s="219" t="s">
        <v>786</v>
      </c>
      <c r="F1202" s="67">
        <f>IF(D1202&lt;=374.5,(D1202-'[2]Stages'!$C$73)*'[2]Stages'!$H$74+'[2]Stages'!$E$73,IF(D1202&lt;=385.3,(D1202-'[2]Stages'!$C$74)*'[2]Stages'!$H$75+'[2]Stages'!$E$74,IF(D1202&lt;=391.8,(D1202-'[2]Stages'!$C$75)*'[2]Stages'!$H$76+'[2]Stages'!$E$75,IF(D1202&lt;=397.5,(D1202-'[2]Stages'!$C$76)*'[2]Stages'!$H$77+'[2]Stages'!$E$76,IF(D1202&lt;=407,(D1202-'[2]Stages'!$C$77)*'[2]Stages'!$H$78+'[2]Stages'!$E$77,IF(D1202&lt;=411.2,(D1202-'[2]Stages'!$C$78)*'[2]Stages'!$H$79+'[2]Stages'!$E$78,IF(D1202&lt;=416,(D1202-'[2]Stages'!$C$79)*'[2]Stages'!$H$80+'[2]Stages'!$E$79)))))))</f>
        <v>411.622</v>
      </c>
      <c r="G1202" s="119" t="s">
        <v>19</v>
      </c>
      <c r="H1202" s="215" t="s">
        <v>1450</v>
      </c>
      <c r="I1202" s="220"/>
      <c r="M1202" s="216"/>
      <c r="Q1202" s="215" t="s">
        <v>1287</v>
      </c>
      <c r="R1202" s="215" t="s">
        <v>1459</v>
      </c>
      <c r="AA1202" s="221" t="s">
        <v>788</v>
      </c>
      <c r="AB1202" s="18">
        <v>22.4</v>
      </c>
      <c r="AC1202" s="222">
        <v>19.34</v>
      </c>
      <c r="AD1202" s="223"/>
      <c r="AE1202" s="222">
        <v>19.34</v>
      </c>
      <c r="AF1202" s="222">
        <v>0.32</v>
      </c>
      <c r="AG1202" s="222">
        <v>19.34</v>
      </c>
      <c r="AH1202" s="146">
        <f t="shared" si="26"/>
        <v>19.540000000000003</v>
      </c>
      <c r="AI1202" s="222">
        <v>24.2</v>
      </c>
      <c r="AJ1202" s="223"/>
      <c r="AM1202" s="119" t="s">
        <v>789</v>
      </c>
      <c r="AN1202" s="119" t="s">
        <v>231</v>
      </c>
      <c r="AO1202" s="119">
        <v>284</v>
      </c>
      <c r="AQ1202" s="119">
        <v>599</v>
      </c>
      <c r="AR1202" s="119">
        <v>609</v>
      </c>
      <c r="AS1202" s="119">
        <v>2009</v>
      </c>
      <c r="AW1202" s="119" t="s">
        <v>790</v>
      </c>
      <c r="BK1202" s="175"/>
      <c r="BL1202" s="176"/>
      <c r="BM1202" s="176"/>
      <c r="BN1202" s="176"/>
      <c r="BO1202" s="176"/>
      <c r="BP1202" s="177"/>
      <c r="BQ1202" s="177"/>
    </row>
    <row r="1203" spans="1:69" s="119" customFormat="1" ht="12" customHeight="1">
      <c r="A1203" s="215" t="s">
        <v>1464</v>
      </c>
      <c r="B1203" s="216">
        <v>412.13</v>
      </c>
      <c r="D1203" s="218">
        <v>411.7</v>
      </c>
      <c r="E1203" s="219" t="s">
        <v>786</v>
      </c>
      <c r="F1203" s="67">
        <f>IF(D1203&lt;=374.5,(D1203-'[2]Stages'!$C$73)*'[2]Stages'!$H$74+'[2]Stages'!$E$73,IF(D1203&lt;=385.3,(D1203-'[2]Stages'!$C$74)*'[2]Stages'!$H$75+'[2]Stages'!$E$74,IF(D1203&lt;=391.8,(D1203-'[2]Stages'!$C$75)*'[2]Stages'!$H$76+'[2]Stages'!$E$75,IF(D1203&lt;=397.5,(D1203-'[2]Stages'!$C$76)*'[2]Stages'!$H$77+'[2]Stages'!$E$76,IF(D1203&lt;=407,(D1203-'[2]Stages'!$C$77)*'[2]Stages'!$H$78+'[2]Stages'!$E$77,IF(D1203&lt;=411.2,(D1203-'[2]Stages'!$C$78)*'[2]Stages'!$H$79+'[2]Stages'!$E$78,IF(D1203&lt;=416,(D1203-'[2]Stages'!$C$79)*'[2]Stages'!$H$80+'[2]Stages'!$E$79)))))))</f>
        <v>411.65708333333333</v>
      </c>
      <c r="G1203" s="119" t="s">
        <v>19</v>
      </c>
      <c r="H1203" s="215" t="s">
        <v>1450</v>
      </c>
      <c r="I1203" s="220"/>
      <c r="M1203" s="216"/>
      <c r="Q1203" s="215" t="s">
        <v>1287</v>
      </c>
      <c r="R1203" s="215" t="s">
        <v>1441</v>
      </c>
      <c r="AA1203" s="221" t="s">
        <v>788</v>
      </c>
      <c r="AB1203" s="18">
        <v>22.4</v>
      </c>
      <c r="AC1203" s="222">
        <v>17.43</v>
      </c>
      <c r="AD1203" s="223"/>
      <c r="AE1203" s="222">
        <v>17.43</v>
      </c>
      <c r="AF1203" s="222">
        <v>0.21</v>
      </c>
      <c r="AG1203" s="222">
        <v>17.43</v>
      </c>
      <c r="AH1203" s="146">
        <f t="shared" si="26"/>
        <v>17.630000000000003</v>
      </c>
      <c r="AI1203" s="222">
        <v>32.6</v>
      </c>
      <c r="AJ1203" s="223"/>
      <c r="AM1203" s="119" t="s">
        <v>789</v>
      </c>
      <c r="AN1203" s="119" t="s">
        <v>231</v>
      </c>
      <c r="AO1203" s="119">
        <v>284</v>
      </c>
      <c r="AQ1203" s="119">
        <v>599</v>
      </c>
      <c r="AR1203" s="119">
        <v>609</v>
      </c>
      <c r="AS1203" s="119">
        <v>2009</v>
      </c>
      <c r="AW1203" s="119" t="s">
        <v>790</v>
      </c>
      <c r="BK1203" s="175"/>
      <c r="BL1203" s="176"/>
      <c r="BM1203" s="176"/>
      <c r="BN1203" s="176"/>
      <c r="BO1203" s="176"/>
      <c r="BP1203" s="177"/>
      <c r="BQ1203" s="177"/>
    </row>
    <row r="1204" spans="1:69" s="119" customFormat="1" ht="12" customHeight="1">
      <c r="A1204" s="215" t="s">
        <v>1465</v>
      </c>
      <c r="B1204" s="216">
        <v>412.19</v>
      </c>
      <c r="D1204" s="218">
        <v>411.75</v>
      </c>
      <c r="E1204" s="219" t="s">
        <v>786</v>
      </c>
      <c r="F1204" s="67">
        <f>IF(D1204&lt;=374.5,(D1204-'[2]Stages'!$C$73)*'[2]Stages'!$H$74+'[2]Stages'!$E$73,IF(D1204&lt;=385.3,(D1204-'[2]Stages'!$C$74)*'[2]Stages'!$H$75+'[2]Stages'!$E$74,IF(D1204&lt;=391.8,(D1204-'[2]Stages'!$C$75)*'[2]Stages'!$H$76+'[2]Stages'!$E$75,IF(D1204&lt;=397.5,(D1204-'[2]Stages'!$C$76)*'[2]Stages'!$H$77+'[2]Stages'!$E$76,IF(D1204&lt;=407,(D1204-'[2]Stages'!$C$77)*'[2]Stages'!$H$78+'[2]Stages'!$E$77,IF(D1204&lt;=411.2,(D1204-'[2]Stages'!$C$78)*'[2]Stages'!$H$79+'[2]Stages'!$E$78,IF(D1204&lt;=416,(D1204-'[2]Stages'!$C$79)*'[2]Stages'!$H$80+'[2]Stages'!$E$79)))))))</f>
        <v>411.7447916666667</v>
      </c>
      <c r="G1204" s="119" t="s">
        <v>19</v>
      </c>
      <c r="H1204" s="215" t="s">
        <v>1450</v>
      </c>
      <c r="I1204" s="220" t="s">
        <v>1453</v>
      </c>
      <c r="M1204" s="216"/>
      <c r="Q1204" s="215" t="s">
        <v>1317</v>
      </c>
      <c r="R1204" s="215" t="s">
        <v>1466</v>
      </c>
      <c r="AA1204" s="221" t="s">
        <v>788</v>
      </c>
      <c r="AB1204" s="18">
        <v>22.4</v>
      </c>
      <c r="AC1204" s="222">
        <v>16.69</v>
      </c>
      <c r="AD1204" s="223"/>
      <c r="AE1204" s="222">
        <v>16.69</v>
      </c>
      <c r="AF1204" s="222">
        <v>0.81</v>
      </c>
      <c r="AG1204" s="222">
        <v>16.69</v>
      </c>
      <c r="AH1204" s="146">
        <f t="shared" si="26"/>
        <v>16.890000000000004</v>
      </c>
      <c r="AI1204" s="222">
        <v>35.8</v>
      </c>
      <c r="AJ1204" s="223"/>
      <c r="AM1204" s="119" t="s">
        <v>789</v>
      </c>
      <c r="AN1204" s="119" t="s">
        <v>231</v>
      </c>
      <c r="AO1204" s="119">
        <v>284</v>
      </c>
      <c r="AQ1204" s="119">
        <v>599</v>
      </c>
      <c r="AR1204" s="119">
        <v>609</v>
      </c>
      <c r="AS1204" s="119">
        <v>2009</v>
      </c>
      <c r="AW1204" s="119" t="s">
        <v>790</v>
      </c>
      <c r="BK1204" s="175"/>
      <c r="BL1204" s="176"/>
      <c r="BM1204" s="176"/>
      <c r="BN1204" s="176"/>
      <c r="BO1204" s="176"/>
      <c r="BP1204" s="177"/>
      <c r="BQ1204" s="177"/>
    </row>
    <row r="1205" spans="1:69" s="119" customFormat="1" ht="12" customHeight="1">
      <c r="A1205" s="215" t="s">
        <v>1467</v>
      </c>
      <c r="B1205" s="216">
        <v>412.28</v>
      </c>
      <c r="D1205" s="218">
        <v>411.82</v>
      </c>
      <c r="E1205" s="219" t="s">
        <v>786</v>
      </c>
      <c r="F1205" s="67">
        <f>IF(D1205&lt;=374.5,(D1205-'[2]Stages'!$C$73)*'[2]Stages'!$H$74+'[2]Stages'!$E$73,IF(D1205&lt;=385.3,(D1205-'[2]Stages'!$C$74)*'[2]Stages'!$H$75+'[2]Stages'!$E$74,IF(D1205&lt;=391.8,(D1205-'[2]Stages'!$C$75)*'[2]Stages'!$H$76+'[2]Stages'!$E$75,IF(D1205&lt;=397.5,(D1205-'[2]Stages'!$C$76)*'[2]Stages'!$H$77+'[2]Stages'!$E$76,IF(D1205&lt;=407,(D1205-'[2]Stages'!$C$77)*'[2]Stages'!$H$78+'[2]Stages'!$E$77,IF(D1205&lt;=411.2,(D1205-'[2]Stages'!$C$78)*'[2]Stages'!$H$79+'[2]Stages'!$E$78,IF(D1205&lt;=416,(D1205-'[2]Stages'!$C$79)*'[2]Stages'!$H$80+'[2]Stages'!$E$79)))))))</f>
        <v>411.8675833333333</v>
      </c>
      <c r="G1205" s="119" t="s">
        <v>19</v>
      </c>
      <c r="H1205" s="215" t="s">
        <v>1450</v>
      </c>
      <c r="I1205" s="220"/>
      <c r="M1205" s="216"/>
      <c r="Q1205" s="215" t="s">
        <v>1287</v>
      </c>
      <c r="R1205" s="215" t="s">
        <v>1468</v>
      </c>
      <c r="AA1205" s="221" t="s">
        <v>788</v>
      </c>
      <c r="AB1205" s="18">
        <v>22.4</v>
      </c>
      <c r="AC1205" s="222">
        <v>18.39</v>
      </c>
      <c r="AD1205" s="223"/>
      <c r="AE1205" s="222">
        <v>18.39</v>
      </c>
      <c r="AF1205" s="222">
        <v>0.22</v>
      </c>
      <c r="AG1205" s="222">
        <v>18.39</v>
      </c>
      <c r="AH1205" s="146">
        <f t="shared" si="26"/>
        <v>18.590000000000003</v>
      </c>
      <c r="AI1205" s="222">
        <v>28.4</v>
      </c>
      <c r="AJ1205" s="223"/>
      <c r="AM1205" s="119" t="s">
        <v>789</v>
      </c>
      <c r="AN1205" s="119" t="s">
        <v>231</v>
      </c>
      <c r="AO1205" s="119">
        <v>284</v>
      </c>
      <c r="AQ1205" s="119">
        <v>599</v>
      </c>
      <c r="AR1205" s="119">
        <v>609</v>
      </c>
      <c r="AS1205" s="119">
        <v>2009</v>
      </c>
      <c r="AW1205" s="119" t="s">
        <v>790</v>
      </c>
      <c r="BK1205" s="175"/>
      <c r="BL1205" s="176"/>
      <c r="BM1205" s="176"/>
      <c r="BN1205" s="176"/>
      <c r="BO1205" s="176"/>
      <c r="BP1205" s="177"/>
      <c r="BQ1205" s="177"/>
    </row>
    <row r="1206" spans="1:70" ht="12" customHeight="1">
      <c r="A1206" s="215" t="s">
        <v>1469</v>
      </c>
      <c r="B1206" s="216">
        <v>412.35</v>
      </c>
      <c r="C1206" s="119"/>
      <c r="D1206" s="218">
        <v>411.88</v>
      </c>
      <c r="E1206" s="219" t="s">
        <v>786</v>
      </c>
      <c r="F1206" s="67">
        <f>IF(D1206&lt;=374.5,(D1206-'[2]Stages'!$C$73)*'[2]Stages'!$H$74+'[2]Stages'!$E$73,IF(D1206&lt;=385.3,(D1206-'[2]Stages'!$C$74)*'[2]Stages'!$H$75+'[2]Stages'!$E$74,IF(D1206&lt;=391.8,(D1206-'[2]Stages'!$C$75)*'[2]Stages'!$H$76+'[2]Stages'!$E$75,IF(D1206&lt;=397.5,(D1206-'[2]Stages'!$C$76)*'[2]Stages'!$H$77+'[2]Stages'!$E$76,IF(D1206&lt;=407,(D1206-'[2]Stages'!$C$77)*'[2]Stages'!$H$78+'[2]Stages'!$E$77,IF(D1206&lt;=411.2,(D1206-'[2]Stages'!$C$78)*'[2]Stages'!$H$79+'[2]Stages'!$E$78,IF(D1206&lt;=416,(D1206-'[2]Stages'!$C$79)*'[2]Stages'!$H$80+'[2]Stages'!$E$79)))))))</f>
        <v>411.9728333333333</v>
      </c>
      <c r="G1206" s="119" t="s">
        <v>19</v>
      </c>
      <c r="H1206" s="215" t="s">
        <v>1450</v>
      </c>
      <c r="I1206" s="220" t="s">
        <v>1453</v>
      </c>
      <c r="J1206" s="119"/>
      <c r="K1206" s="119"/>
      <c r="L1206" s="119"/>
      <c r="M1206" s="216"/>
      <c r="N1206" s="119"/>
      <c r="O1206" s="119"/>
      <c r="P1206" s="119"/>
      <c r="Q1206" s="215" t="s">
        <v>1317</v>
      </c>
      <c r="R1206" s="215" t="s">
        <v>1455</v>
      </c>
      <c r="S1206" s="119"/>
      <c r="T1206" s="119"/>
      <c r="U1206" s="119"/>
      <c r="V1206" s="119"/>
      <c r="W1206" s="119"/>
      <c r="X1206" s="119"/>
      <c r="Y1206" s="119"/>
      <c r="Z1206" s="119"/>
      <c r="AA1206" s="221" t="s">
        <v>788</v>
      </c>
      <c r="AB1206" s="18">
        <v>22.4</v>
      </c>
      <c r="AC1206" s="222">
        <v>18.03</v>
      </c>
      <c r="AD1206" s="223"/>
      <c r="AE1206" s="222">
        <v>18.03</v>
      </c>
      <c r="AF1206" s="222">
        <v>0.37</v>
      </c>
      <c r="AG1206" s="222">
        <v>18.03</v>
      </c>
      <c r="AH1206" s="146">
        <f t="shared" si="26"/>
        <v>18.230000000000004</v>
      </c>
      <c r="AI1206" s="222">
        <v>29.9</v>
      </c>
      <c r="AJ1206" s="223"/>
      <c r="AK1206" s="119"/>
      <c r="AL1206" s="119"/>
      <c r="AM1206" s="119" t="s">
        <v>789</v>
      </c>
      <c r="AN1206" s="119" t="s">
        <v>231</v>
      </c>
      <c r="AO1206" s="119">
        <v>284</v>
      </c>
      <c r="AP1206" s="119"/>
      <c r="AQ1206" s="119">
        <v>599</v>
      </c>
      <c r="AR1206" s="119">
        <v>609</v>
      </c>
      <c r="AS1206" s="119">
        <v>2009</v>
      </c>
      <c r="AT1206" s="119"/>
      <c r="AU1206" s="119"/>
      <c r="AV1206" s="119"/>
      <c r="AW1206" s="119" t="s">
        <v>790</v>
      </c>
      <c r="AX1206" s="119"/>
      <c r="AY1206" s="119"/>
      <c r="AZ1206" s="119"/>
      <c r="BA1206" s="119"/>
      <c r="BB1206" s="119"/>
      <c r="BC1206" s="119"/>
      <c r="BD1206" s="119"/>
      <c r="BE1206" s="119"/>
      <c r="BF1206" s="119"/>
      <c r="BG1206" s="119"/>
      <c r="BH1206" s="119"/>
      <c r="BI1206" s="119"/>
      <c r="BJ1206" s="119"/>
      <c r="BK1206" s="175"/>
      <c r="BL1206" s="176"/>
      <c r="BM1206" s="176"/>
      <c r="BN1206" s="176"/>
      <c r="BO1206" s="176"/>
      <c r="BP1206" s="177"/>
      <c r="BQ1206" s="177"/>
      <c r="BR1206" s="119"/>
    </row>
    <row r="1207" spans="1:70" ht="12" customHeight="1">
      <c r="A1207" s="215" t="s">
        <v>1470</v>
      </c>
      <c r="B1207" s="216">
        <v>412.42</v>
      </c>
      <c r="C1207" s="119"/>
      <c r="D1207" s="218">
        <v>411.94</v>
      </c>
      <c r="E1207" s="219" t="s">
        <v>786</v>
      </c>
      <c r="F1207" s="67">
        <f>IF(D1207&lt;=374.5,(D1207-'[2]Stages'!$C$73)*'[2]Stages'!$H$74+'[2]Stages'!$E$73,IF(D1207&lt;=385.3,(D1207-'[2]Stages'!$C$74)*'[2]Stages'!$H$75+'[2]Stages'!$E$74,IF(D1207&lt;=391.8,(D1207-'[2]Stages'!$C$75)*'[2]Stages'!$H$76+'[2]Stages'!$E$75,IF(D1207&lt;=397.5,(D1207-'[2]Stages'!$C$76)*'[2]Stages'!$H$77+'[2]Stages'!$E$76,IF(D1207&lt;=407,(D1207-'[2]Stages'!$C$77)*'[2]Stages'!$H$78+'[2]Stages'!$E$77,IF(D1207&lt;=411.2,(D1207-'[2]Stages'!$C$78)*'[2]Stages'!$H$79+'[2]Stages'!$E$78,IF(D1207&lt;=416,(D1207-'[2]Stages'!$C$79)*'[2]Stages'!$H$80+'[2]Stages'!$E$79)))))))</f>
        <v>412.0780833333333</v>
      </c>
      <c r="G1207" s="119" t="s">
        <v>19</v>
      </c>
      <c r="H1207" s="215" t="s">
        <v>1450</v>
      </c>
      <c r="I1207" s="220" t="s">
        <v>1453</v>
      </c>
      <c r="J1207" s="119"/>
      <c r="K1207" s="119"/>
      <c r="L1207" s="119"/>
      <c r="M1207" s="216"/>
      <c r="N1207" s="119"/>
      <c r="O1207" s="119"/>
      <c r="P1207" s="119"/>
      <c r="Q1207" s="215" t="s">
        <v>1317</v>
      </c>
      <c r="R1207" s="215" t="s">
        <v>1455</v>
      </c>
      <c r="S1207" s="119"/>
      <c r="T1207" s="119"/>
      <c r="U1207" s="119"/>
      <c r="V1207" s="119"/>
      <c r="W1207" s="119"/>
      <c r="X1207" s="119"/>
      <c r="Y1207" s="119"/>
      <c r="Z1207" s="119"/>
      <c r="AA1207" s="221" t="s">
        <v>788</v>
      </c>
      <c r="AB1207" s="18">
        <v>22.4</v>
      </c>
      <c r="AC1207" s="222">
        <v>17.55</v>
      </c>
      <c r="AD1207" s="223"/>
      <c r="AE1207" s="222">
        <v>17.55</v>
      </c>
      <c r="AF1207" s="222">
        <v>0.29</v>
      </c>
      <c r="AG1207" s="222">
        <v>17.55</v>
      </c>
      <c r="AH1207" s="146">
        <f t="shared" si="26"/>
        <v>17.750000000000004</v>
      </c>
      <c r="AI1207" s="222">
        <v>32.1</v>
      </c>
      <c r="AJ1207" s="223"/>
      <c r="AK1207" s="119"/>
      <c r="AL1207" s="119"/>
      <c r="AM1207" s="119" t="s">
        <v>789</v>
      </c>
      <c r="AN1207" s="119" t="s">
        <v>231</v>
      </c>
      <c r="AO1207" s="119">
        <v>284</v>
      </c>
      <c r="AP1207" s="119"/>
      <c r="AQ1207" s="119">
        <v>599</v>
      </c>
      <c r="AR1207" s="119">
        <v>609</v>
      </c>
      <c r="AS1207" s="119">
        <v>2009</v>
      </c>
      <c r="AT1207" s="119"/>
      <c r="AU1207" s="119"/>
      <c r="AV1207" s="119"/>
      <c r="AW1207" s="119" t="s">
        <v>790</v>
      </c>
      <c r="AX1207" s="119"/>
      <c r="AY1207" s="119"/>
      <c r="AZ1207" s="119"/>
      <c r="BA1207" s="119"/>
      <c r="BB1207" s="119"/>
      <c r="BC1207" s="119"/>
      <c r="BD1207" s="119"/>
      <c r="BE1207" s="119"/>
      <c r="BF1207" s="119"/>
      <c r="BG1207" s="119"/>
      <c r="BH1207" s="119"/>
      <c r="BI1207" s="119"/>
      <c r="BJ1207" s="119"/>
      <c r="BK1207" s="175"/>
      <c r="BL1207" s="176"/>
      <c r="BM1207" s="176"/>
      <c r="BN1207" s="176"/>
      <c r="BO1207" s="176"/>
      <c r="BP1207" s="177"/>
      <c r="BQ1207" s="177"/>
      <c r="BR1207" s="119"/>
    </row>
    <row r="1208" spans="1:70" ht="12" customHeight="1">
      <c r="A1208" s="215" t="s">
        <v>1471</v>
      </c>
      <c r="B1208" s="216">
        <v>412.73</v>
      </c>
      <c r="C1208" s="119"/>
      <c r="D1208" s="218">
        <v>412.18</v>
      </c>
      <c r="E1208" s="219" t="s">
        <v>786</v>
      </c>
      <c r="F1208" s="67">
        <f>IF(D1208&lt;=374.5,(D1208-'[2]Stages'!$C$73)*'[2]Stages'!$H$74+'[2]Stages'!$E$73,IF(D1208&lt;=385.3,(D1208-'[2]Stages'!$C$74)*'[2]Stages'!$H$75+'[2]Stages'!$E$74,IF(D1208&lt;=391.8,(D1208-'[2]Stages'!$C$75)*'[2]Stages'!$H$76+'[2]Stages'!$E$75,IF(D1208&lt;=397.5,(D1208-'[2]Stages'!$C$76)*'[2]Stages'!$H$77+'[2]Stages'!$E$76,IF(D1208&lt;=407,(D1208-'[2]Stages'!$C$77)*'[2]Stages'!$H$78+'[2]Stages'!$E$77,IF(D1208&lt;=411.2,(D1208-'[2]Stages'!$C$78)*'[2]Stages'!$H$79+'[2]Stages'!$E$78,IF(D1208&lt;=416,(D1208-'[2]Stages'!$C$79)*'[2]Stages'!$H$80+'[2]Stages'!$E$79)))))))</f>
        <v>412.4990833333333</v>
      </c>
      <c r="G1208" s="119" t="s">
        <v>19</v>
      </c>
      <c r="H1208" s="215" t="s">
        <v>1450</v>
      </c>
      <c r="I1208" s="220" t="s">
        <v>1453</v>
      </c>
      <c r="J1208" s="119"/>
      <c r="K1208" s="119"/>
      <c r="L1208" s="119"/>
      <c r="M1208" s="216"/>
      <c r="N1208" s="119"/>
      <c r="O1208" s="119"/>
      <c r="P1208" s="119"/>
      <c r="Q1208" s="215" t="s">
        <v>1317</v>
      </c>
      <c r="R1208" s="215" t="s">
        <v>1455</v>
      </c>
      <c r="S1208" s="119"/>
      <c r="T1208" s="119"/>
      <c r="U1208" s="119"/>
      <c r="V1208" s="119"/>
      <c r="W1208" s="119"/>
      <c r="X1208" s="119"/>
      <c r="Y1208" s="119"/>
      <c r="Z1208" s="119"/>
      <c r="AA1208" s="221" t="s">
        <v>788</v>
      </c>
      <c r="AB1208" s="18">
        <v>22.4</v>
      </c>
      <c r="AC1208" s="222">
        <v>18.02</v>
      </c>
      <c r="AD1208" s="223"/>
      <c r="AE1208" s="222">
        <v>18.02</v>
      </c>
      <c r="AF1208" s="222">
        <v>0.37</v>
      </c>
      <c r="AG1208" s="222">
        <v>18.02</v>
      </c>
      <c r="AH1208" s="146">
        <f t="shared" si="26"/>
        <v>18.220000000000002</v>
      </c>
      <c r="AI1208" s="222">
        <v>30</v>
      </c>
      <c r="AJ1208" s="223"/>
      <c r="AK1208" s="119"/>
      <c r="AL1208" s="119"/>
      <c r="AM1208" s="119" t="s">
        <v>789</v>
      </c>
      <c r="AN1208" s="119" t="s">
        <v>231</v>
      </c>
      <c r="AO1208" s="119">
        <v>284</v>
      </c>
      <c r="AP1208" s="119"/>
      <c r="AQ1208" s="119">
        <v>599</v>
      </c>
      <c r="AR1208" s="119">
        <v>609</v>
      </c>
      <c r="AS1208" s="119">
        <v>2009</v>
      </c>
      <c r="AT1208" s="119"/>
      <c r="AU1208" s="119"/>
      <c r="AV1208" s="119"/>
      <c r="AW1208" s="119" t="s">
        <v>790</v>
      </c>
      <c r="AX1208" s="119"/>
      <c r="AY1208" s="119"/>
      <c r="AZ1208" s="119"/>
      <c r="BA1208" s="119"/>
      <c r="BB1208" s="119"/>
      <c r="BC1208" s="119"/>
      <c r="BD1208" s="119"/>
      <c r="BE1208" s="119"/>
      <c r="BF1208" s="119"/>
      <c r="BG1208" s="119"/>
      <c r="BH1208" s="119"/>
      <c r="BI1208" s="119"/>
      <c r="BJ1208" s="119"/>
      <c r="BK1208" s="175"/>
      <c r="BL1208" s="176"/>
      <c r="BM1208" s="176"/>
      <c r="BN1208" s="176"/>
      <c r="BO1208" s="176"/>
      <c r="BP1208" s="177"/>
      <c r="BQ1208" s="177"/>
      <c r="BR1208" s="119"/>
    </row>
    <row r="1209" spans="1:70" ht="12" customHeight="1">
      <c r="A1209" s="215" t="s">
        <v>1472</v>
      </c>
      <c r="B1209" s="216">
        <v>412.89</v>
      </c>
      <c r="C1209" s="119"/>
      <c r="D1209" s="218">
        <v>412.31</v>
      </c>
      <c r="E1209" s="219" t="s">
        <v>786</v>
      </c>
      <c r="F1209" s="67">
        <f>IF(D1209&lt;=374.5,(D1209-'[2]Stages'!$C$73)*'[2]Stages'!$H$74+'[2]Stages'!$E$73,IF(D1209&lt;=385.3,(D1209-'[2]Stages'!$C$74)*'[2]Stages'!$H$75+'[2]Stages'!$E$74,IF(D1209&lt;=391.8,(D1209-'[2]Stages'!$C$75)*'[2]Stages'!$H$76+'[2]Stages'!$E$75,IF(D1209&lt;=397.5,(D1209-'[2]Stages'!$C$76)*'[2]Stages'!$H$77+'[2]Stages'!$E$76,IF(D1209&lt;=407,(D1209-'[2]Stages'!$C$77)*'[2]Stages'!$H$78+'[2]Stages'!$E$77,IF(D1209&lt;=411.2,(D1209-'[2]Stages'!$C$78)*'[2]Stages'!$H$79+'[2]Stages'!$E$78,IF(D1209&lt;=416,(D1209-'[2]Stages'!$C$79)*'[2]Stages'!$H$80+'[2]Stages'!$E$79)))))))</f>
        <v>412.727125</v>
      </c>
      <c r="G1209" s="119" t="s">
        <v>19</v>
      </c>
      <c r="H1209" s="215" t="s">
        <v>1450</v>
      </c>
      <c r="I1209" s="220"/>
      <c r="J1209" s="119"/>
      <c r="K1209" s="119"/>
      <c r="L1209" s="119"/>
      <c r="M1209" s="216"/>
      <c r="N1209" s="119"/>
      <c r="O1209" s="119"/>
      <c r="P1209" s="119"/>
      <c r="Q1209" s="215" t="s">
        <v>1287</v>
      </c>
      <c r="R1209" s="215" t="s">
        <v>1441</v>
      </c>
      <c r="S1209" s="119"/>
      <c r="T1209" s="119"/>
      <c r="U1209" s="119"/>
      <c r="V1209" s="119"/>
      <c r="W1209" s="119"/>
      <c r="X1209" s="119"/>
      <c r="Y1209" s="119"/>
      <c r="Z1209" s="119"/>
      <c r="AA1209" s="221" t="s">
        <v>788</v>
      </c>
      <c r="AB1209" s="18">
        <v>22.4</v>
      </c>
      <c r="AC1209" s="222">
        <v>17.89</v>
      </c>
      <c r="AD1209" s="223"/>
      <c r="AE1209" s="222">
        <v>17.89</v>
      </c>
      <c r="AF1209" s="222">
        <v>0.13</v>
      </c>
      <c r="AG1209" s="222">
        <v>17.89</v>
      </c>
      <c r="AH1209" s="146">
        <f t="shared" si="26"/>
        <v>18.090000000000003</v>
      </c>
      <c r="AI1209" s="222">
        <v>30.6</v>
      </c>
      <c r="AJ1209" s="223"/>
      <c r="AK1209" s="119"/>
      <c r="AL1209" s="119"/>
      <c r="AM1209" s="119" t="s">
        <v>789</v>
      </c>
      <c r="AN1209" s="119" t="s">
        <v>231</v>
      </c>
      <c r="AO1209" s="119">
        <v>284</v>
      </c>
      <c r="AP1209" s="119"/>
      <c r="AQ1209" s="119">
        <v>599</v>
      </c>
      <c r="AR1209" s="119">
        <v>609</v>
      </c>
      <c r="AS1209" s="119">
        <v>2009</v>
      </c>
      <c r="AT1209" s="119"/>
      <c r="AU1209" s="119"/>
      <c r="AV1209" s="119"/>
      <c r="AW1209" s="119" t="s">
        <v>790</v>
      </c>
      <c r="AX1209" s="119"/>
      <c r="AY1209" s="119"/>
      <c r="AZ1209" s="119"/>
      <c r="BA1209" s="119"/>
      <c r="BB1209" s="119"/>
      <c r="BC1209" s="119"/>
      <c r="BD1209" s="119"/>
      <c r="BE1209" s="119"/>
      <c r="BF1209" s="119"/>
      <c r="BG1209" s="119"/>
      <c r="BH1209" s="119"/>
      <c r="BI1209" s="119"/>
      <c r="BJ1209" s="119"/>
      <c r="BK1209" s="175"/>
      <c r="BL1209" s="176"/>
      <c r="BM1209" s="176"/>
      <c r="BN1209" s="176"/>
      <c r="BO1209" s="176"/>
      <c r="BP1209" s="177"/>
      <c r="BQ1209" s="177"/>
      <c r="BR1209" s="119"/>
    </row>
    <row r="1210" spans="1:70" ht="12" customHeight="1">
      <c r="A1210" s="215" t="s">
        <v>1473</v>
      </c>
      <c r="B1210" s="216">
        <v>412.96</v>
      </c>
      <c r="C1210" s="119"/>
      <c r="D1210" s="218">
        <v>412.37</v>
      </c>
      <c r="E1210" s="219" t="s">
        <v>786</v>
      </c>
      <c r="F1210" s="67">
        <f>IF(D1210&lt;=374.5,(D1210-'[2]Stages'!$C$73)*'[2]Stages'!$H$74+'[2]Stages'!$E$73,IF(D1210&lt;=385.3,(D1210-'[2]Stages'!$C$74)*'[2]Stages'!$H$75+'[2]Stages'!$E$74,IF(D1210&lt;=391.8,(D1210-'[2]Stages'!$C$75)*'[2]Stages'!$H$76+'[2]Stages'!$E$75,IF(D1210&lt;=397.5,(D1210-'[2]Stages'!$C$76)*'[2]Stages'!$H$77+'[2]Stages'!$E$76,IF(D1210&lt;=407,(D1210-'[2]Stages'!$C$77)*'[2]Stages'!$H$78+'[2]Stages'!$E$77,IF(D1210&lt;=411.2,(D1210-'[2]Stages'!$C$78)*'[2]Stages'!$H$79+'[2]Stages'!$E$78,IF(D1210&lt;=416,(D1210-'[2]Stages'!$C$79)*'[2]Stages'!$H$80+'[2]Stages'!$E$79)))))))</f>
        <v>412.832375</v>
      </c>
      <c r="G1210" s="119" t="s">
        <v>19</v>
      </c>
      <c r="H1210" s="215" t="s">
        <v>1450</v>
      </c>
      <c r="I1210" s="220"/>
      <c r="J1210" s="119"/>
      <c r="K1210" s="119"/>
      <c r="L1210" s="119"/>
      <c r="M1210" s="216"/>
      <c r="N1210" s="119"/>
      <c r="O1210" s="119"/>
      <c r="P1210" s="119"/>
      <c r="Q1210" s="215" t="s">
        <v>1287</v>
      </c>
      <c r="R1210" s="215" t="s">
        <v>1441</v>
      </c>
      <c r="S1210" s="119"/>
      <c r="T1210" s="119"/>
      <c r="U1210" s="119"/>
      <c r="V1210" s="119"/>
      <c r="W1210" s="119"/>
      <c r="X1210" s="119"/>
      <c r="Y1210" s="119"/>
      <c r="Z1210" s="119"/>
      <c r="AA1210" s="221">
        <v>2</v>
      </c>
      <c r="AB1210" s="18">
        <v>22.4</v>
      </c>
      <c r="AC1210" s="222">
        <v>17.53</v>
      </c>
      <c r="AD1210" s="223"/>
      <c r="AE1210" s="222">
        <v>17.53</v>
      </c>
      <c r="AF1210" s="222">
        <v>0.52</v>
      </c>
      <c r="AG1210" s="222">
        <v>17.53</v>
      </c>
      <c r="AH1210" s="146">
        <f t="shared" si="26"/>
        <v>17.730000000000004</v>
      </c>
      <c r="AI1210" s="222">
        <v>32.2</v>
      </c>
      <c r="AJ1210" s="223"/>
      <c r="AK1210" s="119"/>
      <c r="AL1210" s="119"/>
      <c r="AM1210" s="119" t="s">
        <v>789</v>
      </c>
      <c r="AN1210" s="119" t="s">
        <v>231</v>
      </c>
      <c r="AO1210" s="119">
        <v>284</v>
      </c>
      <c r="AP1210" s="119"/>
      <c r="AQ1210" s="119">
        <v>599</v>
      </c>
      <c r="AR1210" s="119">
        <v>609</v>
      </c>
      <c r="AS1210" s="119">
        <v>2009</v>
      </c>
      <c r="AT1210" s="119"/>
      <c r="AU1210" s="119"/>
      <c r="AV1210" s="119"/>
      <c r="AW1210" s="119" t="s">
        <v>790</v>
      </c>
      <c r="AX1210" s="119"/>
      <c r="AY1210" s="119"/>
      <c r="AZ1210" s="119"/>
      <c r="BA1210" s="119"/>
      <c r="BB1210" s="119"/>
      <c r="BC1210" s="119"/>
      <c r="BD1210" s="119"/>
      <c r="BE1210" s="119"/>
      <c r="BF1210" s="119"/>
      <c r="BG1210" s="119"/>
      <c r="BH1210" s="119"/>
      <c r="BI1210" s="119"/>
      <c r="BJ1210" s="119"/>
      <c r="BK1210" s="175"/>
      <c r="BL1210" s="176"/>
      <c r="BM1210" s="176"/>
      <c r="BN1210" s="176"/>
      <c r="BO1210" s="176"/>
      <c r="BP1210" s="177"/>
      <c r="BQ1210" s="177"/>
      <c r="BR1210" s="119"/>
    </row>
    <row r="1211" spans="1:70" ht="12" customHeight="1">
      <c r="A1211" s="215" t="s">
        <v>1474</v>
      </c>
      <c r="B1211" s="216">
        <v>413.04</v>
      </c>
      <c r="C1211" s="119"/>
      <c r="D1211" s="218">
        <v>412.43</v>
      </c>
      <c r="E1211" s="219" t="s">
        <v>786</v>
      </c>
      <c r="F1211" s="67">
        <f>IF(D1211&lt;=374.5,(D1211-'[2]Stages'!$C$73)*'[2]Stages'!$H$74+'[2]Stages'!$E$73,IF(D1211&lt;=385.3,(D1211-'[2]Stages'!$C$74)*'[2]Stages'!$H$75+'[2]Stages'!$E$74,IF(D1211&lt;=391.8,(D1211-'[2]Stages'!$C$75)*'[2]Stages'!$H$76+'[2]Stages'!$E$75,IF(D1211&lt;=397.5,(D1211-'[2]Stages'!$C$76)*'[2]Stages'!$H$77+'[2]Stages'!$E$76,IF(D1211&lt;=407,(D1211-'[2]Stages'!$C$77)*'[2]Stages'!$H$78+'[2]Stages'!$E$77,IF(D1211&lt;=411.2,(D1211-'[2]Stages'!$C$78)*'[2]Stages'!$H$79+'[2]Stages'!$E$78,IF(D1211&lt;=416,(D1211-'[2]Stages'!$C$79)*'[2]Stages'!$H$80+'[2]Stages'!$E$79)))))))</f>
        <v>412.937625</v>
      </c>
      <c r="G1211" s="119" t="s">
        <v>19</v>
      </c>
      <c r="H1211" s="215" t="s">
        <v>1450</v>
      </c>
      <c r="I1211" s="220"/>
      <c r="J1211" s="119"/>
      <c r="K1211" s="119"/>
      <c r="L1211" s="119"/>
      <c r="M1211" s="216"/>
      <c r="N1211" s="119"/>
      <c r="O1211" s="119"/>
      <c r="P1211" s="119"/>
      <c r="Q1211" s="215" t="s">
        <v>1287</v>
      </c>
      <c r="R1211" s="215" t="s">
        <v>1441</v>
      </c>
      <c r="S1211" s="119"/>
      <c r="T1211" s="119"/>
      <c r="U1211" s="119"/>
      <c r="V1211" s="119"/>
      <c r="W1211" s="119"/>
      <c r="X1211" s="119"/>
      <c r="Y1211" s="119"/>
      <c r="Z1211" s="119"/>
      <c r="AA1211" s="221" t="s">
        <v>788</v>
      </c>
      <c r="AB1211" s="18">
        <v>22.4</v>
      </c>
      <c r="AC1211" s="222">
        <v>19.09</v>
      </c>
      <c r="AD1211" s="223"/>
      <c r="AE1211" s="222">
        <v>19.09</v>
      </c>
      <c r="AF1211" s="222">
        <v>0.35</v>
      </c>
      <c r="AG1211" s="222">
        <v>19.09</v>
      </c>
      <c r="AH1211" s="146">
        <f t="shared" si="26"/>
        <v>19.290000000000003</v>
      </c>
      <c r="AI1211" s="222">
        <v>25.3</v>
      </c>
      <c r="AJ1211" s="223"/>
      <c r="AK1211" s="119"/>
      <c r="AL1211" s="119"/>
      <c r="AM1211" s="119" t="s">
        <v>789</v>
      </c>
      <c r="AN1211" s="119" t="s">
        <v>231</v>
      </c>
      <c r="AO1211" s="119">
        <v>284</v>
      </c>
      <c r="AP1211" s="119"/>
      <c r="AQ1211" s="119">
        <v>599</v>
      </c>
      <c r="AR1211" s="119">
        <v>609</v>
      </c>
      <c r="AS1211" s="119">
        <v>2009</v>
      </c>
      <c r="AT1211" s="119"/>
      <c r="AU1211" s="119"/>
      <c r="AV1211" s="119"/>
      <c r="AW1211" s="119" t="s">
        <v>790</v>
      </c>
      <c r="AX1211" s="119"/>
      <c r="AY1211" s="119"/>
      <c r="AZ1211" s="119"/>
      <c r="BA1211" s="119"/>
      <c r="BB1211" s="119"/>
      <c r="BC1211" s="119"/>
      <c r="BD1211" s="119"/>
      <c r="BE1211" s="119"/>
      <c r="BF1211" s="119"/>
      <c r="BG1211" s="119"/>
      <c r="BH1211" s="119"/>
      <c r="BI1211" s="119"/>
      <c r="BJ1211" s="119"/>
      <c r="BK1211" s="175"/>
      <c r="BL1211" s="176"/>
      <c r="BM1211" s="176"/>
      <c r="BN1211" s="176"/>
      <c r="BO1211" s="176"/>
      <c r="BP1211" s="177"/>
      <c r="BQ1211" s="177"/>
      <c r="BR1211" s="119"/>
    </row>
    <row r="1212" spans="1:70" ht="12" customHeight="1">
      <c r="A1212" s="215" t="s">
        <v>1475</v>
      </c>
      <c r="B1212" s="216">
        <v>413.11</v>
      </c>
      <c r="C1212" s="119"/>
      <c r="D1212" s="218">
        <v>412.49</v>
      </c>
      <c r="E1212" s="219" t="s">
        <v>786</v>
      </c>
      <c r="F1212" s="67">
        <f>IF(D1212&lt;=374.5,(D1212-'[2]Stages'!$C$73)*'[2]Stages'!$H$74+'[2]Stages'!$E$73,IF(D1212&lt;=385.3,(D1212-'[2]Stages'!$C$74)*'[2]Stages'!$H$75+'[2]Stages'!$E$74,IF(D1212&lt;=391.8,(D1212-'[2]Stages'!$C$75)*'[2]Stages'!$H$76+'[2]Stages'!$E$75,IF(D1212&lt;=397.5,(D1212-'[2]Stages'!$C$76)*'[2]Stages'!$H$77+'[2]Stages'!$E$76,IF(D1212&lt;=407,(D1212-'[2]Stages'!$C$77)*'[2]Stages'!$H$78+'[2]Stages'!$E$77,IF(D1212&lt;=411.2,(D1212-'[2]Stages'!$C$78)*'[2]Stages'!$H$79+'[2]Stages'!$E$78,IF(D1212&lt;=416,(D1212-'[2]Stages'!$C$79)*'[2]Stages'!$H$80+'[2]Stages'!$E$79)))))))</f>
        <v>413.042875</v>
      </c>
      <c r="G1212" s="119" t="s">
        <v>19</v>
      </c>
      <c r="H1212" s="215" t="s">
        <v>1450</v>
      </c>
      <c r="I1212" s="220" t="s">
        <v>1453</v>
      </c>
      <c r="J1212" s="119"/>
      <c r="K1212" s="119"/>
      <c r="L1212" s="119"/>
      <c r="M1212" s="216"/>
      <c r="N1212" s="119"/>
      <c r="O1212" s="119"/>
      <c r="P1212" s="119"/>
      <c r="Q1212" s="215" t="s">
        <v>1317</v>
      </c>
      <c r="R1212" s="215" t="s">
        <v>1466</v>
      </c>
      <c r="S1212" s="119"/>
      <c r="T1212" s="119"/>
      <c r="U1212" s="119"/>
      <c r="V1212" s="119"/>
      <c r="W1212" s="119"/>
      <c r="X1212" s="119"/>
      <c r="Y1212" s="119"/>
      <c r="Z1212" s="119"/>
      <c r="AA1212" s="221" t="s">
        <v>788</v>
      </c>
      <c r="AB1212" s="18">
        <v>22.4</v>
      </c>
      <c r="AC1212" s="222">
        <v>17.72</v>
      </c>
      <c r="AD1212" s="223"/>
      <c r="AE1212" s="222">
        <v>17.72</v>
      </c>
      <c r="AF1212" s="222">
        <v>0.17</v>
      </c>
      <c r="AG1212" s="222">
        <v>17.72</v>
      </c>
      <c r="AH1212" s="146">
        <f t="shared" si="26"/>
        <v>17.92</v>
      </c>
      <c r="AI1212" s="222">
        <v>31.3</v>
      </c>
      <c r="AJ1212" s="223"/>
      <c r="AK1212" s="119"/>
      <c r="AL1212" s="119"/>
      <c r="AM1212" s="119" t="s">
        <v>789</v>
      </c>
      <c r="AN1212" s="119" t="s">
        <v>231</v>
      </c>
      <c r="AO1212" s="119">
        <v>284</v>
      </c>
      <c r="AP1212" s="119"/>
      <c r="AQ1212" s="119">
        <v>599</v>
      </c>
      <c r="AR1212" s="119">
        <v>609</v>
      </c>
      <c r="AS1212" s="119">
        <v>2009</v>
      </c>
      <c r="AT1212" s="119"/>
      <c r="AU1212" s="119"/>
      <c r="AV1212" s="119"/>
      <c r="AW1212" s="119" t="s">
        <v>790</v>
      </c>
      <c r="AX1212" s="119"/>
      <c r="AY1212" s="119"/>
      <c r="AZ1212" s="119"/>
      <c r="BA1212" s="119"/>
      <c r="BB1212" s="119"/>
      <c r="BC1212" s="119"/>
      <c r="BD1212" s="119"/>
      <c r="BE1212" s="119"/>
      <c r="BF1212" s="119"/>
      <c r="BG1212" s="119"/>
      <c r="BH1212" s="119"/>
      <c r="BI1212" s="119"/>
      <c r="BJ1212" s="119"/>
      <c r="BK1212" s="175"/>
      <c r="BL1212" s="176"/>
      <c r="BM1212" s="176"/>
      <c r="BN1212" s="176"/>
      <c r="BO1212" s="176"/>
      <c r="BP1212" s="177"/>
      <c r="BQ1212" s="177"/>
      <c r="BR1212" s="119"/>
    </row>
    <row r="1213" spans="1:70" ht="12" customHeight="1">
      <c r="A1213" s="215" t="s">
        <v>1476</v>
      </c>
      <c r="B1213" s="216">
        <v>413.16</v>
      </c>
      <c r="C1213" s="119"/>
      <c r="D1213" s="218">
        <v>412.53</v>
      </c>
      <c r="E1213" s="219" t="s">
        <v>786</v>
      </c>
      <c r="F1213" s="67">
        <f>IF(D1213&lt;=374.5,(D1213-'[2]Stages'!$C$73)*'[2]Stages'!$H$74+'[2]Stages'!$E$73,IF(D1213&lt;=385.3,(D1213-'[2]Stages'!$C$74)*'[2]Stages'!$H$75+'[2]Stages'!$E$74,IF(D1213&lt;=391.8,(D1213-'[2]Stages'!$C$75)*'[2]Stages'!$H$76+'[2]Stages'!$E$75,IF(D1213&lt;=397.5,(D1213-'[2]Stages'!$C$76)*'[2]Stages'!$H$77+'[2]Stages'!$E$76,IF(D1213&lt;=407,(D1213-'[2]Stages'!$C$77)*'[2]Stages'!$H$78+'[2]Stages'!$E$77,IF(D1213&lt;=411.2,(D1213-'[2]Stages'!$C$78)*'[2]Stages'!$H$79+'[2]Stages'!$E$78,IF(D1213&lt;=416,(D1213-'[2]Stages'!$C$79)*'[2]Stages'!$H$80+'[2]Stages'!$E$79)))))))</f>
        <v>413.1130416666666</v>
      </c>
      <c r="G1213" s="119" t="s">
        <v>19</v>
      </c>
      <c r="H1213" s="215" t="s">
        <v>1450</v>
      </c>
      <c r="I1213" s="220"/>
      <c r="J1213" s="119"/>
      <c r="K1213" s="119"/>
      <c r="L1213" s="119"/>
      <c r="M1213" s="216"/>
      <c r="N1213" s="119"/>
      <c r="O1213" s="119"/>
      <c r="P1213" s="119"/>
      <c r="Q1213" s="215" t="s">
        <v>1287</v>
      </c>
      <c r="R1213" s="215" t="s">
        <v>1441</v>
      </c>
      <c r="S1213" s="119"/>
      <c r="T1213" s="119"/>
      <c r="U1213" s="119"/>
      <c r="V1213" s="119"/>
      <c r="W1213" s="119"/>
      <c r="X1213" s="119"/>
      <c r="Y1213" s="119"/>
      <c r="Z1213" s="119"/>
      <c r="AA1213" s="221" t="s">
        <v>788</v>
      </c>
      <c r="AB1213" s="18">
        <v>22.4</v>
      </c>
      <c r="AC1213" s="222">
        <v>18.77</v>
      </c>
      <c r="AD1213" s="223"/>
      <c r="AE1213" s="222">
        <v>18.77</v>
      </c>
      <c r="AF1213" s="222">
        <v>0.47</v>
      </c>
      <c r="AG1213" s="222">
        <v>18.77</v>
      </c>
      <c r="AH1213" s="146">
        <f t="shared" si="26"/>
        <v>18.970000000000002</v>
      </c>
      <c r="AI1213" s="222">
        <v>26.7</v>
      </c>
      <c r="AJ1213" s="223"/>
      <c r="AK1213" s="119"/>
      <c r="AL1213" s="119"/>
      <c r="AM1213" s="119" t="s">
        <v>789</v>
      </c>
      <c r="AN1213" s="119" t="s">
        <v>231</v>
      </c>
      <c r="AO1213" s="119">
        <v>284</v>
      </c>
      <c r="AP1213" s="119"/>
      <c r="AQ1213" s="119">
        <v>599</v>
      </c>
      <c r="AR1213" s="119">
        <v>609</v>
      </c>
      <c r="AS1213" s="119">
        <v>2009</v>
      </c>
      <c r="AT1213" s="119"/>
      <c r="AU1213" s="119"/>
      <c r="AV1213" s="119"/>
      <c r="AW1213" s="119" t="s">
        <v>790</v>
      </c>
      <c r="AX1213" s="119"/>
      <c r="AY1213" s="119"/>
      <c r="AZ1213" s="119"/>
      <c r="BA1213" s="119"/>
      <c r="BB1213" s="119"/>
      <c r="BC1213" s="119"/>
      <c r="BD1213" s="119"/>
      <c r="BE1213" s="119"/>
      <c r="BF1213" s="119"/>
      <c r="BG1213" s="119"/>
      <c r="BH1213" s="119"/>
      <c r="BI1213" s="119"/>
      <c r="BJ1213" s="119"/>
      <c r="BK1213" s="175"/>
      <c r="BL1213" s="176"/>
      <c r="BM1213" s="176"/>
      <c r="BN1213" s="176"/>
      <c r="BO1213" s="176"/>
      <c r="BP1213" s="177"/>
      <c r="BQ1213" s="177"/>
      <c r="BR1213" s="119"/>
    </row>
    <row r="1214" spans="1:70" ht="12" customHeight="1">
      <c r="A1214" s="215" t="s">
        <v>1477</v>
      </c>
      <c r="B1214" s="216">
        <v>413.29</v>
      </c>
      <c r="C1214" s="119"/>
      <c r="D1214" s="218">
        <v>412.63</v>
      </c>
      <c r="E1214" s="219" t="s">
        <v>786</v>
      </c>
      <c r="F1214" s="67">
        <f>IF(D1214&lt;=374.5,(D1214-'[2]Stages'!$C$73)*'[2]Stages'!$H$74+'[2]Stages'!$E$73,IF(D1214&lt;=385.3,(D1214-'[2]Stages'!$C$74)*'[2]Stages'!$H$75+'[2]Stages'!$E$74,IF(D1214&lt;=391.8,(D1214-'[2]Stages'!$C$75)*'[2]Stages'!$H$76+'[2]Stages'!$E$75,IF(D1214&lt;=397.5,(D1214-'[2]Stages'!$C$76)*'[2]Stages'!$H$77+'[2]Stages'!$E$76,IF(D1214&lt;=407,(D1214-'[2]Stages'!$C$77)*'[2]Stages'!$H$78+'[2]Stages'!$E$77,IF(D1214&lt;=411.2,(D1214-'[2]Stages'!$C$78)*'[2]Stages'!$H$79+'[2]Stages'!$E$78,IF(D1214&lt;=416,(D1214-'[2]Stages'!$C$79)*'[2]Stages'!$H$80+'[2]Stages'!$E$79)))))))</f>
        <v>413.2884583333333</v>
      </c>
      <c r="G1214" s="119" t="s">
        <v>19</v>
      </c>
      <c r="H1214" s="215" t="s">
        <v>1450</v>
      </c>
      <c r="I1214" s="220"/>
      <c r="J1214" s="119"/>
      <c r="K1214" s="119"/>
      <c r="L1214" s="119"/>
      <c r="M1214" s="216"/>
      <c r="N1214" s="119"/>
      <c r="O1214" s="119"/>
      <c r="P1214" s="119"/>
      <c r="Q1214" s="215" t="s">
        <v>1287</v>
      </c>
      <c r="R1214" s="215" t="s">
        <v>1441</v>
      </c>
      <c r="S1214" s="119"/>
      <c r="T1214" s="119"/>
      <c r="U1214" s="119"/>
      <c r="V1214" s="119"/>
      <c r="W1214" s="119"/>
      <c r="X1214" s="119"/>
      <c r="Y1214" s="119"/>
      <c r="Z1214" s="119"/>
      <c r="AA1214" s="221" t="s">
        <v>788</v>
      </c>
      <c r="AB1214" s="18">
        <v>22.4</v>
      </c>
      <c r="AC1214" s="222">
        <v>17.96</v>
      </c>
      <c r="AD1214" s="223"/>
      <c r="AE1214" s="222">
        <v>17.96</v>
      </c>
      <c r="AF1214" s="222">
        <v>1.17</v>
      </c>
      <c r="AG1214" s="222">
        <v>17.96</v>
      </c>
      <c r="AH1214" s="146">
        <f t="shared" si="26"/>
        <v>18.160000000000004</v>
      </c>
      <c r="AI1214" s="222">
        <v>30.2</v>
      </c>
      <c r="AJ1214" s="223"/>
      <c r="AK1214" s="119"/>
      <c r="AL1214" s="119"/>
      <c r="AM1214" s="119" t="s">
        <v>789</v>
      </c>
      <c r="AN1214" s="119" t="s">
        <v>231</v>
      </c>
      <c r="AO1214" s="119">
        <v>284</v>
      </c>
      <c r="AP1214" s="119"/>
      <c r="AQ1214" s="119">
        <v>599</v>
      </c>
      <c r="AR1214" s="119">
        <v>609</v>
      </c>
      <c r="AS1214" s="119">
        <v>2009</v>
      </c>
      <c r="AT1214" s="119"/>
      <c r="AU1214" s="119"/>
      <c r="AV1214" s="119"/>
      <c r="AW1214" s="119" t="s">
        <v>790</v>
      </c>
      <c r="AX1214" s="119"/>
      <c r="AY1214" s="119"/>
      <c r="AZ1214" s="119"/>
      <c r="BA1214" s="119"/>
      <c r="BB1214" s="119"/>
      <c r="BC1214" s="119"/>
      <c r="BD1214" s="119"/>
      <c r="BE1214" s="119"/>
      <c r="BF1214" s="119"/>
      <c r="BG1214" s="119"/>
      <c r="BH1214" s="119"/>
      <c r="BI1214" s="119"/>
      <c r="BJ1214" s="119"/>
      <c r="BK1214" s="175"/>
      <c r="BL1214" s="176"/>
      <c r="BM1214" s="176"/>
      <c r="BN1214" s="176"/>
      <c r="BO1214" s="176"/>
      <c r="BP1214" s="177"/>
      <c r="BQ1214" s="177"/>
      <c r="BR1214" s="119"/>
    </row>
    <row r="1215" spans="1:70" ht="12" customHeight="1">
      <c r="A1215" s="215" t="s">
        <v>1478</v>
      </c>
      <c r="B1215" s="216">
        <v>413.34</v>
      </c>
      <c r="C1215" s="119"/>
      <c r="D1215" s="218">
        <v>412.67</v>
      </c>
      <c r="E1215" s="219" t="s">
        <v>786</v>
      </c>
      <c r="F1215" s="67">
        <f>IF(D1215&lt;=374.5,(D1215-'[2]Stages'!$C$73)*'[2]Stages'!$H$74+'[2]Stages'!$E$73,IF(D1215&lt;=385.3,(D1215-'[2]Stages'!$C$74)*'[2]Stages'!$H$75+'[2]Stages'!$E$74,IF(D1215&lt;=391.8,(D1215-'[2]Stages'!$C$75)*'[2]Stages'!$H$76+'[2]Stages'!$E$75,IF(D1215&lt;=397.5,(D1215-'[2]Stages'!$C$76)*'[2]Stages'!$H$77+'[2]Stages'!$E$76,IF(D1215&lt;=407,(D1215-'[2]Stages'!$C$77)*'[2]Stages'!$H$78+'[2]Stages'!$E$77,IF(D1215&lt;=411.2,(D1215-'[2]Stages'!$C$78)*'[2]Stages'!$H$79+'[2]Stages'!$E$78,IF(D1215&lt;=416,(D1215-'[2]Stages'!$C$79)*'[2]Stages'!$H$80+'[2]Stages'!$E$79)))))))</f>
        <v>413.358625</v>
      </c>
      <c r="G1215" s="119" t="s">
        <v>19</v>
      </c>
      <c r="H1215" s="215" t="s">
        <v>1450</v>
      </c>
      <c r="I1215" s="220"/>
      <c r="J1215" s="119"/>
      <c r="K1215" s="119"/>
      <c r="L1215" s="119"/>
      <c r="M1215" s="216"/>
      <c r="N1215" s="119"/>
      <c r="O1215" s="119"/>
      <c r="P1215" s="119"/>
      <c r="Q1215" s="215" t="s">
        <v>1287</v>
      </c>
      <c r="R1215" s="215" t="s">
        <v>1468</v>
      </c>
      <c r="S1215" s="119"/>
      <c r="T1215" s="119"/>
      <c r="U1215" s="119"/>
      <c r="V1215" s="119"/>
      <c r="W1215" s="119"/>
      <c r="X1215" s="119"/>
      <c r="Y1215" s="119"/>
      <c r="Z1215" s="119"/>
      <c r="AA1215" s="221" t="s">
        <v>788</v>
      </c>
      <c r="AB1215" s="18">
        <v>22.4</v>
      </c>
      <c r="AC1215" s="222">
        <v>18.59</v>
      </c>
      <c r="AD1215" s="223"/>
      <c r="AE1215" s="222">
        <v>18.59</v>
      </c>
      <c r="AF1215" s="222">
        <v>0.21</v>
      </c>
      <c r="AG1215" s="222">
        <v>18.59</v>
      </c>
      <c r="AH1215" s="146">
        <f t="shared" si="26"/>
        <v>18.790000000000003</v>
      </c>
      <c r="AI1215" s="222">
        <v>27.5</v>
      </c>
      <c r="AJ1215" s="223"/>
      <c r="AK1215" s="119"/>
      <c r="AL1215" s="119"/>
      <c r="AM1215" s="119" t="s">
        <v>789</v>
      </c>
      <c r="AN1215" s="119" t="s">
        <v>231</v>
      </c>
      <c r="AO1215" s="119">
        <v>284</v>
      </c>
      <c r="AP1215" s="119"/>
      <c r="AQ1215" s="119">
        <v>599</v>
      </c>
      <c r="AR1215" s="119">
        <v>609</v>
      </c>
      <c r="AS1215" s="119">
        <v>2009</v>
      </c>
      <c r="AT1215" s="119"/>
      <c r="AU1215" s="119"/>
      <c r="AV1215" s="119"/>
      <c r="AW1215" s="119" t="s">
        <v>790</v>
      </c>
      <c r="AX1215" s="119"/>
      <c r="AY1215" s="119"/>
      <c r="AZ1215" s="119"/>
      <c r="BA1215" s="119"/>
      <c r="BB1215" s="119"/>
      <c r="BC1215" s="119"/>
      <c r="BD1215" s="119"/>
      <c r="BE1215" s="119"/>
      <c r="BF1215" s="119"/>
      <c r="BG1215" s="119"/>
      <c r="BH1215" s="119"/>
      <c r="BI1215" s="119"/>
      <c r="BJ1215" s="119"/>
      <c r="BK1215" s="175"/>
      <c r="BL1215" s="176"/>
      <c r="BM1215" s="176"/>
      <c r="BN1215" s="176"/>
      <c r="BO1215" s="176"/>
      <c r="BP1215" s="177"/>
      <c r="BQ1215" s="177"/>
      <c r="BR1215" s="119"/>
    </row>
    <row r="1216" spans="1:70" ht="12" customHeight="1">
      <c r="A1216" s="215" t="s">
        <v>1479</v>
      </c>
      <c r="B1216" s="216">
        <v>413.52</v>
      </c>
      <c r="C1216" s="119"/>
      <c r="D1216" s="218">
        <v>412.82</v>
      </c>
      <c r="E1216" s="219" t="s">
        <v>786</v>
      </c>
      <c r="F1216" s="67">
        <f>IF(D1216&lt;=374.5,(D1216-'[2]Stages'!$C$73)*'[2]Stages'!$H$74+'[2]Stages'!$E$73,IF(D1216&lt;=385.3,(D1216-'[2]Stages'!$C$74)*'[2]Stages'!$H$75+'[2]Stages'!$E$74,IF(D1216&lt;=391.8,(D1216-'[2]Stages'!$C$75)*'[2]Stages'!$H$76+'[2]Stages'!$E$75,IF(D1216&lt;=397.5,(D1216-'[2]Stages'!$C$76)*'[2]Stages'!$H$77+'[2]Stages'!$E$76,IF(D1216&lt;=407,(D1216-'[2]Stages'!$C$77)*'[2]Stages'!$H$78+'[2]Stages'!$E$77,IF(D1216&lt;=411.2,(D1216-'[2]Stages'!$C$78)*'[2]Stages'!$H$79+'[2]Stages'!$E$78,IF(D1216&lt;=416,(D1216-'[2]Stages'!$C$79)*'[2]Stages'!$H$80+'[2]Stages'!$E$79)))))))</f>
        <v>413.62174999999996</v>
      </c>
      <c r="G1216" s="119" t="s">
        <v>19</v>
      </c>
      <c r="H1216" s="215" t="s">
        <v>1450</v>
      </c>
      <c r="I1216" s="220" t="s">
        <v>1453</v>
      </c>
      <c r="J1216" s="119"/>
      <c r="K1216" s="119"/>
      <c r="L1216" s="119"/>
      <c r="M1216" s="216"/>
      <c r="N1216" s="119"/>
      <c r="O1216" s="119"/>
      <c r="P1216" s="119"/>
      <c r="Q1216" s="215" t="s">
        <v>1317</v>
      </c>
      <c r="R1216" s="215" t="s">
        <v>1455</v>
      </c>
      <c r="S1216" s="119"/>
      <c r="T1216" s="119"/>
      <c r="U1216" s="119"/>
      <c r="V1216" s="119"/>
      <c r="W1216" s="119"/>
      <c r="X1216" s="119"/>
      <c r="Y1216" s="119"/>
      <c r="Z1216" s="119"/>
      <c r="AA1216" s="221">
        <v>2</v>
      </c>
      <c r="AB1216" s="18">
        <v>22.4</v>
      </c>
      <c r="AC1216" s="222">
        <v>17.87</v>
      </c>
      <c r="AD1216" s="223"/>
      <c r="AE1216" s="222">
        <v>17.87</v>
      </c>
      <c r="AF1216" s="222">
        <v>0.45</v>
      </c>
      <c r="AG1216" s="222">
        <v>17.87</v>
      </c>
      <c r="AH1216" s="146">
        <f t="shared" si="26"/>
        <v>18.070000000000004</v>
      </c>
      <c r="AI1216" s="222">
        <v>30.7</v>
      </c>
      <c r="AJ1216" s="223"/>
      <c r="AK1216" s="119"/>
      <c r="AL1216" s="119"/>
      <c r="AM1216" s="119" t="s">
        <v>789</v>
      </c>
      <c r="AN1216" s="119" t="s">
        <v>231</v>
      </c>
      <c r="AO1216" s="119">
        <v>284</v>
      </c>
      <c r="AP1216" s="119"/>
      <c r="AQ1216" s="119">
        <v>599</v>
      </c>
      <c r="AR1216" s="119">
        <v>609</v>
      </c>
      <c r="AS1216" s="119">
        <v>2009</v>
      </c>
      <c r="AT1216" s="119"/>
      <c r="AU1216" s="119"/>
      <c r="AV1216" s="119"/>
      <c r="AW1216" s="119" t="s">
        <v>790</v>
      </c>
      <c r="AX1216" s="119"/>
      <c r="AY1216" s="119"/>
      <c r="AZ1216" s="119"/>
      <c r="BA1216" s="119"/>
      <c r="BB1216" s="119"/>
      <c r="BC1216" s="119"/>
      <c r="BD1216" s="119"/>
      <c r="BE1216" s="119"/>
      <c r="BF1216" s="119"/>
      <c r="BG1216" s="119"/>
      <c r="BH1216" s="119"/>
      <c r="BI1216" s="119"/>
      <c r="BJ1216" s="119"/>
      <c r="BK1216" s="175"/>
      <c r="BL1216" s="176"/>
      <c r="BM1216" s="176"/>
      <c r="BN1216" s="176"/>
      <c r="BO1216" s="176"/>
      <c r="BP1216" s="177"/>
      <c r="BQ1216" s="177"/>
      <c r="BR1216" s="119"/>
    </row>
    <row r="1217" spans="1:70" ht="12" customHeight="1">
      <c r="A1217" s="215" t="s">
        <v>1480</v>
      </c>
      <c r="B1217" s="216">
        <v>413.55</v>
      </c>
      <c r="C1217" s="119"/>
      <c r="D1217" s="218">
        <v>412.84</v>
      </c>
      <c r="E1217" s="219" t="s">
        <v>786</v>
      </c>
      <c r="F1217" s="67">
        <f>IF(D1217&lt;=374.5,(D1217-'[2]Stages'!$C$73)*'[2]Stages'!$H$74+'[2]Stages'!$E$73,IF(D1217&lt;=385.3,(D1217-'[2]Stages'!$C$74)*'[2]Stages'!$H$75+'[2]Stages'!$E$74,IF(D1217&lt;=391.8,(D1217-'[2]Stages'!$C$75)*'[2]Stages'!$H$76+'[2]Stages'!$E$75,IF(D1217&lt;=397.5,(D1217-'[2]Stages'!$C$76)*'[2]Stages'!$H$77+'[2]Stages'!$E$76,IF(D1217&lt;=407,(D1217-'[2]Stages'!$C$77)*'[2]Stages'!$H$78+'[2]Stages'!$E$77,IF(D1217&lt;=411.2,(D1217-'[2]Stages'!$C$78)*'[2]Stages'!$H$79+'[2]Stages'!$E$78,IF(D1217&lt;=416,(D1217-'[2]Stages'!$C$79)*'[2]Stages'!$H$80+'[2]Stages'!$E$79)))))))</f>
        <v>413.6568333333333</v>
      </c>
      <c r="G1217" s="119" t="s">
        <v>19</v>
      </c>
      <c r="H1217" s="215" t="s">
        <v>1450</v>
      </c>
      <c r="I1217" s="220" t="s">
        <v>1453</v>
      </c>
      <c r="J1217" s="119"/>
      <c r="K1217" s="119"/>
      <c r="L1217" s="119"/>
      <c r="M1217" s="216"/>
      <c r="N1217" s="119"/>
      <c r="O1217" s="119"/>
      <c r="P1217" s="119"/>
      <c r="Q1217" s="215" t="s">
        <v>1317</v>
      </c>
      <c r="R1217" s="215" t="s">
        <v>1455</v>
      </c>
      <c r="S1217" s="119"/>
      <c r="T1217" s="119"/>
      <c r="U1217" s="119"/>
      <c r="V1217" s="119"/>
      <c r="W1217" s="119"/>
      <c r="X1217" s="119"/>
      <c r="Y1217" s="119"/>
      <c r="Z1217" s="119"/>
      <c r="AA1217" s="221">
        <v>2</v>
      </c>
      <c r="AB1217" s="18">
        <v>22.4</v>
      </c>
      <c r="AC1217" s="222">
        <v>16.79</v>
      </c>
      <c r="AD1217" s="223"/>
      <c r="AE1217" s="222">
        <v>16.79</v>
      </c>
      <c r="AF1217" s="222">
        <v>0.15</v>
      </c>
      <c r="AG1217" s="222">
        <v>16.79</v>
      </c>
      <c r="AH1217" s="146">
        <f t="shared" si="26"/>
        <v>16.990000000000002</v>
      </c>
      <c r="AI1217" s="222">
        <v>35.4</v>
      </c>
      <c r="AJ1217" s="223"/>
      <c r="AK1217" s="119"/>
      <c r="AL1217" s="119"/>
      <c r="AM1217" s="119" t="s">
        <v>789</v>
      </c>
      <c r="AN1217" s="119" t="s">
        <v>231</v>
      </c>
      <c r="AO1217" s="119">
        <v>284</v>
      </c>
      <c r="AP1217" s="119"/>
      <c r="AQ1217" s="119">
        <v>599</v>
      </c>
      <c r="AR1217" s="119">
        <v>609</v>
      </c>
      <c r="AS1217" s="119">
        <v>2009</v>
      </c>
      <c r="AT1217" s="119"/>
      <c r="AU1217" s="119"/>
      <c r="AV1217" s="119"/>
      <c r="AW1217" s="119" t="s">
        <v>790</v>
      </c>
      <c r="AX1217" s="119"/>
      <c r="AY1217" s="119"/>
      <c r="AZ1217" s="119"/>
      <c r="BA1217" s="119"/>
      <c r="BB1217" s="119"/>
      <c r="BC1217" s="119"/>
      <c r="BD1217" s="119"/>
      <c r="BE1217" s="119"/>
      <c r="BF1217" s="119"/>
      <c r="BG1217" s="119"/>
      <c r="BH1217" s="119"/>
      <c r="BI1217" s="119"/>
      <c r="BJ1217" s="119"/>
      <c r="BK1217" s="175"/>
      <c r="BL1217" s="176"/>
      <c r="BM1217" s="176"/>
      <c r="BN1217" s="176"/>
      <c r="BO1217" s="176"/>
      <c r="BP1217" s="177"/>
      <c r="BQ1217" s="177"/>
      <c r="BR1217" s="119"/>
    </row>
    <row r="1218" spans="1:70" ht="12" customHeight="1">
      <c r="A1218" s="215" t="s">
        <v>1481</v>
      </c>
      <c r="B1218" s="216">
        <v>413.59</v>
      </c>
      <c r="C1218" s="119"/>
      <c r="D1218" s="218">
        <v>412.87</v>
      </c>
      <c r="E1218" s="219" t="s">
        <v>786</v>
      </c>
      <c r="F1218" s="67">
        <f>IF(D1218&lt;=374.5,(D1218-'[2]Stages'!$C$73)*'[2]Stages'!$H$74+'[2]Stages'!$E$73,IF(D1218&lt;=385.3,(D1218-'[2]Stages'!$C$74)*'[2]Stages'!$H$75+'[2]Stages'!$E$74,IF(D1218&lt;=391.8,(D1218-'[2]Stages'!$C$75)*'[2]Stages'!$H$76+'[2]Stages'!$E$75,IF(D1218&lt;=397.5,(D1218-'[2]Stages'!$C$76)*'[2]Stages'!$H$77+'[2]Stages'!$E$76,IF(D1218&lt;=407,(D1218-'[2]Stages'!$C$77)*'[2]Stages'!$H$78+'[2]Stages'!$E$77,IF(D1218&lt;=411.2,(D1218-'[2]Stages'!$C$78)*'[2]Stages'!$H$79+'[2]Stages'!$E$78,IF(D1218&lt;=416,(D1218-'[2]Stages'!$C$79)*'[2]Stages'!$H$80+'[2]Stages'!$E$79)))))))</f>
        <v>413.7094583333333</v>
      </c>
      <c r="G1218" s="119" t="s">
        <v>19</v>
      </c>
      <c r="H1218" s="215" t="s">
        <v>1450</v>
      </c>
      <c r="I1218" s="220" t="s">
        <v>1453</v>
      </c>
      <c r="J1218" s="119"/>
      <c r="K1218" s="119"/>
      <c r="L1218" s="119"/>
      <c r="M1218" s="216"/>
      <c r="N1218" s="119"/>
      <c r="O1218" s="119"/>
      <c r="P1218" s="119"/>
      <c r="Q1218" s="215" t="s">
        <v>1317</v>
      </c>
      <c r="R1218" s="215" t="s">
        <v>1455</v>
      </c>
      <c r="S1218" s="119"/>
      <c r="T1218" s="119"/>
      <c r="U1218" s="119"/>
      <c r="V1218" s="119"/>
      <c r="W1218" s="119"/>
      <c r="X1218" s="119"/>
      <c r="Y1218" s="119"/>
      <c r="Z1218" s="119"/>
      <c r="AA1218" s="221" t="s">
        <v>788</v>
      </c>
      <c r="AB1218" s="18">
        <v>22.4</v>
      </c>
      <c r="AC1218" s="222">
        <v>17.47</v>
      </c>
      <c r="AD1218" s="223"/>
      <c r="AE1218" s="222">
        <v>17.47</v>
      </c>
      <c r="AF1218" s="222">
        <v>0.69</v>
      </c>
      <c r="AG1218" s="222">
        <v>17.47</v>
      </c>
      <c r="AH1218" s="146">
        <f t="shared" si="26"/>
        <v>17.67</v>
      </c>
      <c r="AI1218" s="222">
        <v>32.4</v>
      </c>
      <c r="AJ1218" s="223"/>
      <c r="AK1218" s="119"/>
      <c r="AL1218" s="119"/>
      <c r="AM1218" s="119" t="s">
        <v>789</v>
      </c>
      <c r="AN1218" s="119" t="s">
        <v>231</v>
      </c>
      <c r="AO1218" s="119">
        <v>284</v>
      </c>
      <c r="AP1218" s="119"/>
      <c r="AQ1218" s="119">
        <v>599</v>
      </c>
      <c r="AR1218" s="119">
        <v>609</v>
      </c>
      <c r="AS1218" s="119">
        <v>2009</v>
      </c>
      <c r="AT1218" s="119"/>
      <c r="AU1218" s="119"/>
      <c r="AV1218" s="119"/>
      <c r="AW1218" s="119" t="s">
        <v>790</v>
      </c>
      <c r="AX1218" s="119"/>
      <c r="AY1218" s="119"/>
      <c r="AZ1218" s="119"/>
      <c r="BA1218" s="119"/>
      <c r="BB1218" s="119"/>
      <c r="BC1218" s="119"/>
      <c r="BD1218" s="119"/>
      <c r="BE1218" s="119"/>
      <c r="BF1218" s="119"/>
      <c r="BG1218" s="119"/>
      <c r="BH1218" s="119"/>
      <c r="BI1218" s="119"/>
      <c r="BJ1218" s="119"/>
      <c r="BK1218" s="175"/>
      <c r="BL1218" s="176"/>
      <c r="BM1218" s="176"/>
      <c r="BN1218" s="176"/>
      <c r="BO1218" s="176"/>
      <c r="BP1218" s="177"/>
      <c r="BQ1218" s="177"/>
      <c r="BR1218" s="119"/>
    </row>
    <row r="1219" spans="1:70" ht="12" customHeight="1">
      <c r="A1219" s="215" t="s">
        <v>1482</v>
      </c>
      <c r="B1219" s="216">
        <v>413.64</v>
      </c>
      <c r="C1219" s="119"/>
      <c r="D1219" s="218">
        <v>412.91</v>
      </c>
      <c r="E1219" s="219" t="s">
        <v>786</v>
      </c>
      <c r="F1219" s="67">
        <f>IF(D1219&lt;=374.5,(D1219-'[2]Stages'!$C$73)*'[2]Stages'!$H$74+'[2]Stages'!$E$73,IF(D1219&lt;=385.3,(D1219-'[2]Stages'!$C$74)*'[2]Stages'!$H$75+'[2]Stages'!$E$74,IF(D1219&lt;=391.8,(D1219-'[2]Stages'!$C$75)*'[2]Stages'!$H$76+'[2]Stages'!$E$75,IF(D1219&lt;=397.5,(D1219-'[2]Stages'!$C$76)*'[2]Stages'!$H$77+'[2]Stages'!$E$76,IF(D1219&lt;=407,(D1219-'[2]Stages'!$C$77)*'[2]Stages'!$H$78+'[2]Stages'!$E$77,IF(D1219&lt;=411.2,(D1219-'[2]Stages'!$C$78)*'[2]Stages'!$H$79+'[2]Stages'!$E$78,IF(D1219&lt;=416,(D1219-'[2]Stages'!$C$79)*'[2]Stages'!$H$80+'[2]Stages'!$E$79)))))))</f>
        <v>413.779625</v>
      </c>
      <c r="G1219" s="119" t="s">
        <v>19</v>
      </c>
      <c r="H1219" s="215" t="s">
        <v>1450</v>
      </c>
      <c r="I1219" s="220" t="s">
        <v>1453</v>
      </c>
      <c r="J1219" s="119"/>
      <c r="K1219" s="119"/>
      <c r="L1219" s="119"/>
      <c r="M1219" s="216"/>
      <c r="N1219" s="119"/>
      <c r="O1219" s="119"/>
      <c r="P1219" s="119"/>
      <c r="Q1219" s="215" t="s">
        <v>1317</v>
      </c>
      <c r="R1219" s="215" t="s">
        <v>1455</v>
      </c>
      <c r="S1219" s="119"/>
      <c r="T1219" s="119"/>
      <c r="U1219" s="119"/>
      <c r="V1219" s="119"/>
      <c r="W1219" s="119"/>
      <c r="X1219" s="119"/>
      <c r="Y1219" s="119"/>
      <c r="Z1219" s="119"/>
      <c r="AA1219" s="221" t="s">
        <v>788</v>
      </c>
      <c r="AB1219" s="18">
        <v>22.4</v>
      </c>
      <c r="AC1219" s="222">
        <v>17.5</v>
      </c>
      <c r="AD1219" s="223"/>
      <c r="AE1219" s="222">
        <v>17.5</v>
      </c>
      <c r="AF1219" s="222">
        <v>0.24</v>
      </c>
      <c r="AG1219" s="222">
        <v>17.5</v>
      </c>
      <c r="AH1219" s="146">
        <f t="shared" si="26"/>
        <v>17.700000000000003</v>
      </c>
      <c r="AI1219" s="222">
        <v>32.3</v>
      </c>
      <c r="AJ1219" s="223"/>
      <c r="AK1219" s="119"/>
      <c r="AL1219" s="119"/>
      <c r="AM1219" s="119" t="s">
        <v>789</v>
      </c>
      <c r="AN1219" s="119" t="s">
        <v>231</v>
      </c>
      <c r="AO1219" s="119">
        <v>284</v>
      </c>
      <c r="AP1219" s="119"/>
      <c r="AQ1219" s="119">
        <v>599</v>
      </c>
      <c r="AR1219" s="119">
        <v>609</v>
      </c>
      <c r="AS1219" s="119">
        <v>2009</v>
      </c>
      <c r="AT1219" s="119"/>
      <c r="AU1219" s="119"/>
      <c r="AV1219" s="119"/>
      <c r="AW1219" s="119" t="s">
        <v>790</v>
      </c>
      <c r="AX1219" s="119"/>
      <c r="AY1219" s="119"/>
      <c r="AZ1219" s="119"/>
      <c r="BA1219" s="119"/>
      <c r="BB1219" s="119"/>
      <c r="BC1219" s="119"/>
      <c r="BD1219" s="119"/>
      <c r="BE1219" s="119"/>
      <c r="BF1219" s="119"/>
      <c r="BG1219" s="119"/>
      <c r="BH1219" s="119"/>
      <c r="BI1219" s="119"/>
      <c r="BJ1219" s="119"/>
      <c r="BK1219" s="175"/>
      <c r="BL1219" s="176"/>
      <c r="BM1219" s="176"/>
      <c r="BN1219" s="176"/>
      <c r="BO1219" s="176"/>
      <c r="BP1219" s="177"/>
      <c r="BQ1219" s="177"/>
      <c r="BR1219" s="119"/>
    </row>
    <row r="1220" spans="1:70" ht="12" customHeight="1">
      <c r="A1220" s="215" t="s">
        <v>1483</v>
      </c>
      <c r="B1220" s="216">
        <v>413.64</v>
      </c>
      <c r="C1220" s="119"/>
      <c r="D1220" s="218">
        <v>412.91</v>
      </c>
      <c r="E1220" s="219" t="s">
        <v>786</v>
      </c>
      <c r="F1220" s="67">
        <f>IF(D1220&lt;=374.5,(D1220-'[2]Stages'!$C$73)*'[2]Stages'!$H$74+'[2]Stages'!$E$73,IF(D1220&lt;=385.3,(D1220-'[2]Stages'!$C$74)*'[2]Stages'!$H$75+'[2]Stages'!$E$74,IF(D1220&lt;=391.8,(D1220-'[2]Stages'!$C$75)*'[2]Stages'!$H$76+'[2]Stages'!$E$75,IF(D1220&lt;=397.5,(D1220-'[2]Stages'!$C$76)*'[2]Stages'!$H$77+'[2]Stages'!$E$76,IF(D1220&lt;=407,(D1220-'[2]Stages'!$C$77)*'[2]Stages'!$H$78+'[2]Stages'!$E$77,IF(D1220&lt;=411.2,(D1220-'[2]Stages'!$C$78)*'[2]Stages'!$H$79+'[2]Stages'!$E$78,IF(D1220&lt;=416,(D1220-'[2]Stages'!$C$79)*'[2]Stages'!$H$80+'[2]Stages'!$E$79)))))))</f>
        <v>413.779625</v>
      </c>
      <c r="G1220" s="119" t="s">
        <v>19</v>
      </c>
      <c r="H1220" s="215" t="s">
        <v>1450</v>
      </c>
      <c r="I1220" s="220" t="s">
        <v>1453</v>
      </c>
      <c r="J1220" s="119"/>
      <c r="K1220" s="119"/>
      <c r="L1220" s="119"/>
      <c r="M1220" s="216"/>
      <c r="N1220" s="119"/>
      <c r="O1220" s="119"/>
      <c r="P1220" s="119"/>
      <c r="Q1220" s="215" t="s">
        <v>1317</v>
      </c>
      <c r="R1220" s="215" t="s">
        <v>1455</v>
      </c>
      <c r="S1220" s="119"/>
      <c r="T1220" s="119"/>
      <c r="U1220" s="119"/>
      <c r="V1220" s="119"/>
      <c r="W1220" s="119"/>
      <c r="X1220" s="119"/>
      <c r="Y1220" s="119"/>
      <c r="Z1220" s="119"/>
      <c r="AA1220" s="221" t="s">
        <v>788</v>
      </c>
      <c r="AB1220" s="18">
        <v>22.4</v>
      </c>
      <c r="AC1220" s="222">
        <v>17.57</v>
      </c>
      <c r="AD1220" s="223"/>
      <c r="AE1220" s="222">
        <v>17.57</v>
      </c>
      <c r="AF1220" s="222">
        <v>0.26</v>
      </c>
      <c r="AG1220" s="222">
        <v>17.57</v>
      </c>
      <c r="AH1220" s="146">
        <f t="shared" si="26"/>
        <v>17.770000000000003</v>
      </c>
      <c r="AI1220" s="222">
        <v>32</v>
      </c>
      <c r="AJ1220" s="223"/>
      <c r="AK1220" s="119"/>
      <c r="AL1220" s="119"/>
      <c r="AM1220" s="119" t="s">
        <v>789</v>
      </c>
      <c r="AN1220" s="119" t="s">
        <v>231</v>
      </c>
      <c r="AO1220" s="119">
        <v>284</v>
      </c>
      <c r="AP1220" s="119"/>
      <c r="AQ1220" s="119">
        <v>599</v>
      </c>
      <c r="AR1220" s="119">
        <v>609</v>
      </c>
      <c r="AS1220" s="119">
        <v>2009</v>
      </c>
      <c r="AT1220" s="119"/>
      <c r="AU1220" s="119"/>
      <c r="AV1220" s="119"/>
      <c r="AW1220" s="119" t="s">
        <v>790</v>
      </c>
      <c r="AX1220" s="119"/>
      <c r="AY1220" s="119"/>
      <c r="AZ1220" s="119"/>
      <c r="BA1220" s="119"/>
      <c r="BB1220" s="119"/>
      <c r="BC1220" s="119"/>
      <c r="BD1220" s="119"/>
      <c r="BE1220" s="119"/>
      <c r="BF1220" s="119"/>
      <c r="BG1220" s="119"/>
      <c r="BH1220" s="119"/>
      <c r="BI1220" s="119"/>
      <c r="BJ1220" s="119"/>
      <c r="BK1220" s="175"/>
      <c r="BL1220" s="176"/>
      <c r="BM1220" s="176"/>
      <c r="BN1220" s="176"/>
      <c r="BO1220" s="176"/>
      <c r="BP1220" s="177"/>
      <c r="BQ1220" s="177"/>
      <c r="BR1220" s="119"/>
    </row>
    <row r="1221" spans="1:70" ht="12" customHeight="1">
      <c r="A1221" s="215" t="s">
        <v>1484</v>
      </c>
      <c r="B1221" s="216">
        <v>413.68</v>
      </c>
      <c r="C1221" s="119"/>
      <c r="D1221" s="218">
        <v>412.94</v>
      </c>
      <c r="E1221" s="219" t="s">
        <v>786</v>
      </c>
      <c r="F1221" s="67">
        <f>IF(D1221&lt;=374.5,(D1221-'[2]Stages'!$C$73)*'[2]Stages'!$H$74+'[2]Stages'!$E$73,IF(D1221&lt;=385.3,(D1221-'[2]Stages'!$C$74)*'[2]Stages'!$H$75+'[2]Stages'!$E$74,IF(D1221&lt;=391.8,(D1221-'[2]Stages'!$C$75)*'[2]Stages'!$H$76+'[2]Stages'!$E$75,IF(D1221&lt;=397.5,(D1221-'[2]Stages'!$C$76)*'[2]Stages'!$H$77+'[2]Stages'!$E$76,IF(D1221&lt;=407,(D1221-'[2]Stages'!$C$77)*'[2]Stages'!$H$78+'[2]Stages'!$E$77,IF(D1221&lt;=411.2,(D1221-'[2]Stages'!$C$78)*'[2]Stages'!$H$79+'[2]Stages'!$E$78,IF(D1221&lt;=416,(D1221-'[2]Stages'!$C$79)*'[2]Stages'!$H$80+'[2]Stages'!$E$79)))))))</f>
        <v>413.83225</v>
      </c>
      <c r="G1221" s="119" t="s">
        <v>19</v>
      </c>
      <c r="H1221" s="215" t="s">
        <v>1450</v>
      </c>
      <c r="I1221" s="220" t="s">
        <v>1453</v>
      </c>
      <c r="J1221" s="119"/>
      <c r="K1221" s="119"/>
      <c r="L1221" s="119"/>
      <c r="M1221" s="216"/>
      <c r="N1221" s="119"/>
      <c r="O1221" s="119"/>
      <c r="P1221" s="119"/>
      <c r="Q1221" s="215" t="s">
        <v>1317</v>
      </c>
      <c r="R1221" s="215" t="s">
        <v>1455</v>
      </c>
      <c r="S1221" s="119"/>
      <c r="T1221" s="119"/>
      <c r="U1221" s="119"/>
      <c r="V1221" s="119"/>
      <c r="W1221" s="119"/>
      <c r="X1221" s="119"/>
      <c r="Y1221" s="119"/>
      <c r="Z1221" s="119"/>
      <c r="AA1221" s="221" t="s">
        <v>788</v>
      </c>
      <c r="AB1221" s="18">
        <v>22.4</v>
      </c>
      <c r="AC1221" s="222">
        <v>17.13</v>
      </c>
      <c r="AD1221" s="223"/>
      <c r="AE1221" s="222">
        <v>17.13</v>
      </c>
      <c r="AF1221" s="222">
        <v>0.21</v>
      </c>
      <c r="AG1221" s="222">
        <v>17.13</v>
      </c>
      <c r="AH1221" s="146">
        <f t="shared" si="26"/>
        <v>17.330000000000002</v>
      </c>
      <c r="AI1221" s="222">
        <v>33.9</v>
      </c>
      <c r="AJ1221" s="223"/>
      <c r="AK1221" s="119"/>
      <c r="AL1221" s="119"/>
      <c r="AM1221" s="119" t="s">
        <v>789</v>
      </c>
      <c r="AN1221" s="119" t="s">
        <v>231</v>
      </c>
      <c r="AO1221" s="119">
        <v>284</v>
      </c>
      <c r="AP1221" s="119"/>
      <c r="AQ1221" s="119">
        <v>599</v>
      </c>
      <c r="AR1221" s="119">
        <v>609</v>
      </c>
      <c r="AS1221" s="119">
        <v>2009</v>
      </c>
      <c r="AT1221" s="119"/>
      <c r="AU1221" s="119"/>
      <c r="AV1221" s="119"/>
      <c r="AW1221" s="119" t="s">
        <v>790</v>
      </c>
      <c r="AX1221" s="119"/>
      <c r="AY1221" s="119"/>
      <c r="AZ1221" s="119"/>
      <c r="BA1221" s="119"/>
      <c r="BB1221" s="119"/>
      <c r="BC1221" s="119"/>
      <c r="BD1221" s="119"/>
      <c r="BE1221" s="119"/>
      <c r="BF1221" s="119"/>
      <c r="BG1221" s="119"/>
      <c r="BH1221" s="119"/>
      <c r="BI1221" s="119"/>
      <c r="BJ1221" s="119"/>
      <c r="BK1221" s="175"/>
      <c r="BL1221" s="176"/>
      <c r="BM1221" s="176"/>
      <c r="BN1221" s="176"/>
      <c r="BO1221" s="176"/>
      <c r="BP1221" s="177"/>
      <c r="BQ1221" s="177"/>
      <c r="BR1221" s="119"/>
    </row>
    <row r="1222" spans="1:70" ht="12" customHeight="1">
      <c r="A1222" s="215" t="s">
        <v>1485</v>
      </c>
      <c r="B1222" s="216">
        <v>413.74</v>
      </c>
      <c r="C1222" s="119"/>
      <c r="D1222" s="218">
        <v>412.99</v>
      </c>
      <c r="E1222" s="219" t="s">
        <v>786</v>
      </c>
      <c r="F1222" s="67">
        <f>IF(D1222&lt;=374.5,(D1222-'[2]Stages'!$C$73)*'[2]Stages'!$H$74+'[2]Stages'!$E$73,IF(D1222&lt;=385.3,(D1222-'[2]Stages'!$C$74)*'[2]Stages'!$H$75+'[2]Stages'!$E$74,IF(D1222&lt;=391.8,(D1222-'[2]Stages'!$C$75)*'[2]Stages'!$H$76+'[2]Stages'!$E$75,IF(D1222&lt;=397.5,(D1222-'[2]Stages'!$C$76)*'[2]Stages'!$H$77+'[2]Stages'!$E$76,IF(D1222&lt;=407,(D1222-'[2]Stages'!$C$77)*'[2]Stages'!$H$78+'[2]Stages'!$E$77,IF(D1222&lt;=411.2,(D1222-'[2]Stages'!$C$78)*'[2]Stages'!$H$79+'[2]Stages'!$E$78,IF(D1222&lt;=416,(D1222-'[2]Stages'!$C$79)*'[2]Stages'!$H$80+'[2]Stages'!$E$79)))))))</f>
        <v>413.91995833333334</v>
      </c>
      <c r="G1222" s="119" t="s">
        <v>19</v>
      </c>
      <c r="H1222" s="215" t="s">
        <v>1450</v>
      </c>
      <c r="I1222" s="220" t="s">
        <v>1453</v>
      </c>
      <c r="J1222" s="119"/>
      <c r="K1222" s="119"/>
      <c r="L1222" s="119"/>
      <c r="M1222" s="216"/>
      <c r="N1222" s="119"/>
      <c r="O1222" s="119"/>
      <c r="P1222" s="119"/>
      <c r="Q1222" s="215" t="s">
        <v>1317</v>
      </c>
      <c r="R1222" s="215" t="s">
        <v>1455</v>
      </c>
      <c r="S1222" s="119"/>
      <c r="T1222" s="119"/>
      <c r="U1222" s="119"/>
      <c r="V1222" s="119"/>
      <c r="W1222" s="119"/>
      <c r="X1222" s="119"/>
      <c r="Y1222" s="119"/>
      <c r="Z1222" s="119"/>
      <c r="AA1222" s="221" t="s">
        <v>788</v>
      </c>
      <c r="AB1222" s="18">
        <v>22.4</v>
      </c>
      <c r="AC1222" s="222">
        <v>17.46</v>
      </c>
      <c r="AD1222" s="223"/>
      <c r="AE1222" s="222">
        <v>17.46</v>
      </c>
      <c r="AF1222" s="222">
        <v>0.32</v>
      </c>
      <c r="AG1222" s="222">
        <v>17.46</v>
      </c>
      <c r="AH1222" s="146">
        <f t="shared" si="26"/>
        <v>17.660000000000004</v>
      </c>
      <c r="AI1222" s="222">
        <v>32.5</v>
      </c>
      <c r="AJ1222" s="223"/>
      <c r="AK1222" s="119"/>
      <c r="AL1222" s="119"/>
      <c r="AM1222" s="119" t="s">
        <v>789</v>
      </c>
      <c r="AN1222" s="119" t="s">
        <v>231</v>
      </c>
      <c r="AO1222" s="119">
        <v>284</v>
      </c>
      <c r="AP1222" s="119"/>
      <c r="AQ1222" s="119">
        <v>599</v>
      </c>
      <c r="AR1222" s="119">
        <v>609</v>
      </c>
      <c r="AS1222" s="119">
        <v>2009</v>
      </c>
      <c r="AT1222" s="119"/>
      <c r="AU1222" s="119"/>
      <c r="AV1222" s="119"/>
      <c r="AW1222" s="119" t="s">
        <v>790</v>
      </c>
      <c r="AX1222" s="119"/>
      <c r="AY1222" s="119"/>
      <c r="AZ1222" s="119"/>
      <c r="BA1222" s="119"/>
      <c r="BB1222" s="119"/>
      <c r="BC1222" s="119"/>
      <c r="BD1222" s="119"/>
      <c r="BE1222" s="119"/>
      <c r="BF1222" s="119"/>
      <c r="BG1222" s="119"/>
      <c r="BH1222" s="119"/>
      <c r="BI1222" s="119"/>
      <c r="BJ1222" s="119"/>
      <c r="BK1222" s="175"/>
      <c r="BL1222" s="176"/>
      <c r="BM1222" s="176"/>
      <c r="BN1222" s="176"/>
      <c r="BO1222" s="176"/>
      <c r="BP1222" s="177"/>
      <c r="BQ1222" s="177"/>
      <c r="BR1222" s="119"/>
    </row>
    <row r="1223" spans="1:70" ht="12" customHeight="1">
      <c r="A1223" s="215" t="s">
        <v>1486</v>
      </c>
      <c r="B1223" s="216">
        <v>413.75</v>
      </c>
      <c r="C1223" s="119"/>
      <c r="D1223" s="218">
        <v>413</v>
      </c>
      <c r="E1223" s="219" t="s">
        <v>786</v>
      </c>
      <c r="F1223" s="67">
        <f>IF(D1223&lt;=374.5,(D1223-'[2]Stages'!$C$73)*'[2]Stages'!$H$74+'[2]Stages'!$E$73,IF(D1223&lt;=385.3,(D1223-'[2]Stages'!$C$74)*'[2]Stages'!$H$75+'[2]Stages'!$E$74,IF(D1223&lt;=391.8,(D1223-'[2]Stages'!$C$75)*'[2]Stages'!$H$76+'[2]Stages'!$E$75,IF(D1223&lt;=397.5,(D1223-'[2]Stages'!$C$76)*'[2]Stages'!$H$77+'[2]Stages'!$E$76,IF(D1223&lt;=407,(D1223-'[2]Stages'!$C$77)*'[2]Stages'!$H$78+'[2]Stages'!$E$77,IF(D1223&lt;=411.2,(D1223-'[2]Stages'!$C$78)*'[2]Stages'!$H$79+'[2]Stages'!$E$78,IF(D1223&lt;=416,(D1223-'[2]Stages'!$C$79)*'[2]Stages'!$H$80+'[2]Stages'!$E$79)))))))</f>
        <v>413.9375</v>
      </c>
      <c r="G1223" s="119" t="s">
        <v>19</v>
      </c>
      <c r="H1223" s="215" t="s">
        <v>1450</v>
      </c>
      <c r="I1223" s="220" t="s">
        <v>1453</v>
      </c>
      <c r="J1223" s="119"/>
      <c r="K1223" s="119"/>
      <c r="L1223" s="119"/>
      <c r="M1223" s="216"/>
      <c r="N1223" s="119"/>
      <c r="O1223" s="119"/>
      <c r="P1223" s="119"/>
      <c r="Q1223" s="215" t="s">
        <v>1317</v>
      </c>
      <c r="R1223" s="215" t="s">
        <v>1455</v>
      </c>
      <c r="S1223" s="119"/>
      <c r="T1223" s="119"/>
      <c r="U1223" s="119"/>
      <c r="V1223" s="119"/>
      <c r="W1223" s="119"/>
      <c r="X1223" s="119"/>
      <c r="Y1223" s="119"/>
      <c r="Z1223" s="119"/>
      <c r="AA1223" s="221" t="s">
        <v>788</v>
      </c>
      <c r="AB1223" s="18">
        <v>22.4</v>
      </c>
      <c r="AC1223" s="222">
        <v>17.34</v>
      </c>
      <c r="AD1223" s="223"/>
      <c r="AE1223" s="222">
        <v>17.34</v>
      </c>
      <c r="AF1223" s="222">
        <v>0.21</v>
      </c>
      <c r="AG1223" s="222">
        <v>17.34</v>
      </c>
      <c r="AH1223" s="146">
        <f t="shared" si="26"/>
        <v>17.540000000000003</v>
      </c>
      <c r="AI1223" s="222">
        <v>33</v>
      </c>
      <c r="AJ1223" s="223"/>
      <c r="AK1223" s="119"/>
      <c r="AL1223" s="119"/>
      <c r="AM1223" s="119" t="s">
        <v>789</v>
      </c>
      <c r="AN1223" s="119" t="s">
        <v>231</v>
      </c>
      <c r="AO1223" s="119">
        <v>284</v>
      </c>
      <c r="AP1223" s="119"/>
      <c r="AQ1223" s="119">
        <v>599</v>
      </c>
      <c r="AR1223" s="119">
        <v>609</v>
      </c>
      <c r="AS1223" s="119">
        <v>2009</v>
      </c>
      <c r="AT1223" s="119"/>
      <c r="AU1223" s="119"/>
      <c r="AV1223" s="119"/>
      <c r="AW1223" s="119" t="s">
        <v>790</v>
      </c>
      <c r="AX1223" s="119"/>
      <c r="AY1223" s="119"/>
      <c r="AZ1223" s="119"/>
      <c r="BA1223" s="119"/>
      <c r="BB1223" s="119"/>
      <c r="BC1223" s="119"/>
      <c r="BD1223" s="119"/>
      <c r="BE1223" s="119"/>
      <c r="BF1223" s="119"/>
      <c r="BG1223" s="119"/>
      <c r="BH1223" s="119"/>
      <c r="BI1223" s="119"/>
      <c r="BJ1223" s="119"/>
      <c r="BK1223" s="175"/>
      <c r="BL1223" s="176"/>
      <c r="BM1223" s="176"/>
      <c r="BN1223" s="176"/>
      <c r="BO1223" s="176"/>
      <c r="BP1223" s="177"/>
      <c r="BQ1223" s="177"/>
      <c r="BR1223" s="119"/>
    </row>
    <row r="1224" spans="1:70" ht="12" customHeight="1">
      <c r="A1224" s="215" t="s">
        <v>1487</v>
      </c>
      <c r="B1224" s="216">
        <v>413.76</v>
      </c>
      <c r="C1224" s="119"/>
      <c r="D1224" s="218">
        <v>413.01</v>
      </c>
      <c r="E1224" s="219" t="s">
        <v>786</v>
      </c>
      <c r="F1224" s="67">
        <f>IF(D1224&lt;=374.5,(D1224-'[2]Stages'!$C$73)*'[2]Stages'!$H$74+'[2]Stages'!$E$73,IF(D1224&lt;=385.3,(D1224-'[2]Stages'!$C$74)*'[2]Stages'!$H$75+'[2]Stages'!$E$74,IF(D1224&lt;=391.8,(D1224-'[2]Stages'!$C$75)*'[2]Stages'!$H$76+'[2]Stages'!$E$75,IF(D1224&lt;=397.5,(D1224-'[2]Stages'!$C$76)*'[2]Stages'!$H$77+'[2]Stages'!$E$76,IF(D1224&lt;=407,(D1224-'[2]Stages'!$C$77)*'[2]Stages'!$H$78+'[2]Stages'!$E$77,IF(D1224&lt;=411.2,(D1224-'[2]Stages'!$C$78)*'[2]Stages'!$H$79+'[2]Stages'!$E$78,IF(D1224&lt;=416,(D1224-'[2]Stages'!$C$79)*'[2]Stages'!$H$80+'[2]Stages'!$E$79)))))))</f>
        <v>413.95504166666666</v>
      </c>
      <c r="G1224" s="119" t="s">
        <v>19</v>
      </c>
      <c r="H1224" s="215" t="s">
        <v>1450</v>
      </c>
      <c r="I1224" s="220" t="s">
        <v>1453</v>
      </c>
      <c r="J1224" s="119"/>
      <c r="K1224" s="119"/>
      <c r="L1224" s="119"/>
      <c r="M1224" s="216"/>
      <c r="N1224" s="119"/>
      <c r="O1224" s="119"/>
      <c r="P1224" s="119"/>
      <c r="Q1224" s="215" t="s">
        <v>1317</v>
      </c>
      <c r="R1224" s="215" t="s">
        <v>1455</v>
      </c>
      <c r="S1224" s="119"/>
      <c r="T1224" s="119"/>
      <c r="U1224" s="119"/>
      <c r="V1224" s="119"/>
      <c r="W1224" s="119"/>
      <c r="X1224" s="119"/>
      <c r="Y1224" s="119"/>
      <c r="Z1224" s="119"/>
      <c r="AA1224" s="221" t="s">
        <v>788</v>
      </c>
      <c r="AB1224" s="18">
        <v>22.4</v>
      </c>
      <c r="AC1224" s="222">
        <v>17.16</v>
      </c>
      <c r="AD1224" s="223"/>
      <c r="AE1224" s="222">
        <v>17.16</v>
      </c>
      <c r="AF1224" s="222">
        <v>0.25</v>
      </c>
      <c r="AG1224" s="222">
        <v>17.16</v>
      </c>
      <c r="AH1224" s="146">
        <f t="shared" si="26"/>
        <v>17.360000000000003</v>
      </c>
      <c r="AI1224" s="222">
        <v>33.7</v>
      </c>
      <c r="AJ1224" s="223"/>
      <c r="AK1224" s="119"/>
      <c r="AL1224" s="119"/>
      <c r="AM1224" s="119" t="s">
        <v>789</v>
      </c>
      <c r="AN1224" s="119" t="s">
        <v>231</v>
      </c>
      <c r="AO1224" s="119">
        <v>284</v>
      </c>
      <c r="AP1224" s="119"/>
      <c r="AQ1224" s="119">
        <v>599</v>
      </c>
      <c r="AR1224" s="119">
        <v>609</v>
      </c>
      <c r="AS1224" s="119">
        <v>2009</v>
      </c>
      <c r="AT1224" s="119"/>
      <c r="AU1224" s="119"/>
      <c r="AV1224" s="119"/>
      <c r="AW1224" s="119" t="s">
        <v>790</v>
      </c>
      <c r="AX1224" s="119"/>
      <c r="AY1224" s="119"/>
      <c r="AZ1224" s="119"/>
      <c r="BA1224" s="119"/>
      <c r="BB1224" s="119"/>
      <c r="BC1224" s="119"/>
      <c r="BD1224" s="119"/>
      <c r="BE1224" s="119"/>
      <c r="BF1224" s="119"/>
      <c r="BG1224" s="119"/>
      <c r="BH1224" s="119"/>
      <c r="BI1224" s="119"/>
      <c r="BJ1224" s="119"/>
      <c r="BK1224" s="175"/>
      <c r="BL1224" s="176"/>
      <c r="BM1224" s="176"/>
      <c r="BN1224" s="176"/>
      <c r="BO1224" s="176"/>
      <c r="BP1224" s="177"/>
      <c r="BQ1224" s="177"/>
      <c r="BR1224" s="119"/>
    </row>
    <row r="1225" spans="1:70" ht="12" customHeight="1">
      <c r="A1225" s="215" t="s">
        <v>1488</v>
      </c>
      <c r="B1225" s="216">
        <v>413.76</v>
      </c>
      <c r="C1225" s="119"/>
      <c r="D1225" s="218">
        <v>413.01</v>
      </c>
      <c r="E1225" s="219" t="s">
        <v>786</v>
      </c>
      <c r="F1225" s="67">
        <f>IF(D1225&lt;=374.5,(D1225-'[2]Stages'!$C$73)*'[2]Stages'!$H$74+'[2]Stages'!$E$73,IF(D1225&lt;=385.3,(D1225-'[2]Stages'!$C$74)*'[2]Stages'!$H$75+'[2]Stages'!$E$74,IF(D1225&lt;=391.8,(D1225-'[2]Stages'!$C$75)*'[2]Stages'!$H$76+'[2]Stages'!$E$75,IF(D1225&lt;=397.5,(D1225-'[2]Stages'!$C$76)*'[2]Stages'!$H$77+'[2]Stages'!$E$76,IF(D1225&lt;=407,(D1225-'[2]Stages'!$C$77)*'[2]Stages'!$H$78+'[2]Stages'!$E$77,IF(D1225&lt;=411.2,(D1225-'[2]Stages'!$C$78)*'[2]Stages'!$H$79+'[2]Stages'!$E$78,IF(D1225&lt;=416,(D1225-'[2]Stages'!$C$79)*'[2]Stages'!$H$80+'[2]Stages'!$E$79)))))))</f>
        <v>413.95504166666666</v>
      </c>
      <c r="G1225" s="119" t="s">
        <v>19</v>
      </c>
      <c r="H1225" s="215" t="s">
        <v>1450</v>
      </c>
      <c r="I1225" s="220" t="s">
        <v>1453</v>
      </c>
      <c r="J1225" s="119"/>
      <c r="K1225" s="119"/>
      <c r="L1225" s="119"/>
      <c r="M1225" s="216"/>
      <c r="N1225" s="119"/>
      <c r="O1225" s="119"/>
      <c r="P1225" s="119"/>
      <c r="Q1225" s="215" t="s">
        <v>1317</v>
      </c>
      <c r="R1225" s="215" t="s">
        <v>1455</v>
      </c>
      <c r="S1225" s="119"/>
      <c r="T1225" s="119"/>
      <c r="U1225" s="119"/>
      <c r="V1225" s="119"/>
      <c r="W1225" s="119"/>
      <c r="X1225" s="119"/>
      <c r="Y1225" s="119"/>
      <c r="Z1225" s="119"/>
      <c r="AA1225" s="221" t="s">
        <v>788</v>
      </c>
      <c r="AB1225" s="18">
        <v>22.4</v>
      </c>
      <c r="AC1225" s="222">
        <v>17.58</v>
      </c>
      <c r="AD1225" s="223"/>
      <c r="AE1225" s="222">
        <v>17.58</v>
      </c>
      <c r="AF1225" s="222">
        <v>0.13</v>
      </c>
      <c r="AG1225" s="222">
        <v>17.58</v>
      </c>
      <c r="AH1225" s="146">
        <f t="shared" si="26"/>
        <v>17.78</v>
      </c>
      <c r="AI1225" s="222">
        <v>31.9</v>
      </c>
      <c r="AJ1225" s="223"/>
      <c r="AK1225" s="119"/>
      <c r="AL1225" s="119"/>
      <c r="AM1225" s="119" t="s">
        <v>789</v>
      </c>
      <c r="AN1225" s="119" t="s">
        <v>231</v>
      </c>
      <c r="AO1225" s="119">
        <v>284</v>
      </c>
      <c r="AP1225" s="119"/>
      <c r="AQ1225" s="119">
        <v>599</v>
      </c>
      <c r="AR1225" s="119">
        <v>609</v>
      </c>
      <c r="AS1225" s="119">
        <v>2009</v>
      </c>
      <c r="AT1225" s="119"/>
      <c r="AU1225" s="119"/>
      <c r="AV1225" s="119"/>
      <c r="AW1225" s="119" t="s">
        <v>790</v>
      </c>
      <c r="AX1225" s="119"/>
      <c r="AY1225" s="119"/>
      <c r="AZ1225" s="119"/>
      <c r="BA1225" s="119"/>
      <c r="BB1225" s="119"/>
      <c r="BC1225" s="119"/>
      <c r="BD1225" s="119"/>
      <c r="BE1225" s="119"/>
      <c r="BF1225" s="119"/>
      <c r="BG1225" s="119"/>
      <c r="BH1225" s="119"/>
      <c r="BI1225" s="119"/>
      <c r="BJ1225" s="119"/>
      <c r="BK1225" s="175"/>
      <c r="BL1225" s="176"/>
      <c r="BM1225" s="176"/>
      <c r="BN1225" s="176"/>
      <c r="BO1225" s="176"/>
      <c r="BP1225" s="177"/>
      <c r="BQ1225" s="177"/>
      <c r="BR1225" s="119"/>
    </row>
    <row r="1226" spans="1:70" ht="12" customHeight="1">
      <c r="A1226" s="215" t="s">
        <v>1489</v>
      </c>
      <c r="B1226" s="216">
        <v>413.86</v>
      </c>
      <c r="C1226" s="119"/>
      <c r="D1226" s="218">
        <v>413.09</v>
      </c>
      <c r="E1226" s="219" t="s">
        <v>786</v>
      </c>
      <c r="F1226" s="67">
        <f>IF(D1226&lt;=374.5,(D1226-'[2]Stages'!$C$73)*'[2]Stages'!$H$74+'[2]Stages'!$E$73,IF(D1226&lt;=385.3,(D1226-'[2]Stages'!$C$74)*'[2]Stages'!$H$75+'[2]Stages'!$E$74,IF(D1226&lt;=391.8,(D1226-'[2]Stages'!$C$75)*'[2]Stages'!$H$76+'[2]Stages'!$E$75,IF(D1226&lt;=397.5,(D1226-'[2]Stages'!$C$76)*'[2]Stages'!$H$77+'[2]Stages'!$E$76,IF(D1226&lt;=407,(D1226-'[2]Stages'!$C$77)*'[2]Stages'!$H$78+'[2]Stages'!$E$77,IF(D1226&lt;=411.2,(D1226-'[2]Stages'!$C$78)*'[2]Stages'!$H$79+'[2]Stages'!$E$78,IF(D1226&lt;=416,(D1226-'[2]Stages'!$C$79)*'[2]Stages'!$H$80+'[2]Stages'!$E$79)))))))</f>
        <v>414.09537499999993</v>
      </c>
      <c r="G1226" s="119" t="s">
        <v>19</v>
      </c>
      <c r="H1226" s="215" t="s">
        <v>1450</v>
      </c>
      <c r="I1226" s="220" t="s">
        <v>1453</v>
      </c>
      <c r="J1226" s="119"/>
      <c r="K1226" s="119"/>
      <c r="L1226" s="119"/>
      <c r="M1226" s="216"/>
      <c r="N1226" s="119"/>
      <c r="O1226" s="119"/>
      <c r="P1226" s="119"/>
      <c r="Q1226" s="215" t="s">
        <v>1317</v>
      </c>
      <c r="R1226" s="215" t="s">
        <v>1455</v>
      </c>
      <c r="S1226" s="119"/>
      <c r="T1226" s="119"/>
      <c r="U1226" s="119"/>
      <c r="V1226" s="119"/>
      <c r="W1226" s="119"/>
      <c r="X1226" s="119"/>
      <c r="Y1226" s="119"/>
      <c r="Z1226" s="119"/>
      <c r="AA1226" s="221" t="s">
        <v>788</v>
      </c>
      <c r="AB1226" s="18">
        <v>22.4</v>
      </c>
      <c r="AC1226" s="222">
        <v>17.55</v>
      </c>
      <c r="AD1226" s="223"/>
      <c r="AE1226" s="222">
        <v>17.55</v>
      </c>
      <c r="AF1226" s="222">
        <v>0.72</v>
      </c>
      <c r="AG1226" s="222">
        <v>17.55</v>
      </c>
      <c r="AH1226" s="146">
        <f t="shared" si="26"/>
        <v>17.750000000000004</v>
      </c>
      <c r="AI1226" s="222">
        <v>32</v>
      </c>
      <c r="AJ1226" s="223"/>
      <c r="AK1226" s="119"/>
      <c r="AL1226" s="119"/>
      <c r="AM1226" s="119" t="s">
        <v>789</v>
      </c>
      <c r="AN1226" s="119" t="s">
        <v>231</v>
      </c>
      <c r="AO1226" s="119">
        <v>284</v>
      </c>
      <c r="AP1226" s="119"/>
      <c r="AQ1226" s="119">
        <v>599</v>
      </c>
      <c r="AR1226" s="119">
        <v>609</v>
      </c>
      <c r="AS1226" s="119">
        <v>2009</v>
      </c>
      <c r="AT1226" s="119"/>
      <c r="AU1226" s="119"/>
      <c r="AV1226" s="119"/>
      <c r="AW1226" s="119" t="s">
        <v>790</v>
      </c>
      <c r="AX1226" s="119"/>
      <c r="AY1226" s="119"/>
      <c r="AZ1226" s="119"/>
      <c r="BA1226" s="119"/>
      <c r="BB1226" s="119"/>
      <c r="BC1226" s="119"/>
      <c r="BD1226" s="119"/>
      <c r="BE1226" s="119"/>
      <c r="BF1226" s="119"/>
      <c r="BG1226" s="119"/>
      <c r="BH1226" s="119"/>
      <c r="BI1226" s="119"/>
      <c r="BJ1226" s="119"/>
      <c r="BK1226" s="175"/>
      <c r="BL1226" s="176"/>
      <c r="BM1226" s="176"/>
      <c r="BN1226" s="176"/>
      <c r="BO1226" s="176"/>
      <c r="BP1226" s="177"/>
      <c r="BQ1226" s="177"/>
      <c r="BR1226" s="119"/>
    </row>
    <row r="1227" spans="1:70" ht="12" customHeight="1">
      <c r="A1227" s="215" t="s">
        <v>1490</v>
      </c>
      <c r="B1227" s="216">
        <v>413.95</v>
      </c>
      <c r="C1227" s="119"/>
      <c r="D1227" s="218">
        <v>413.16</v>
      </c>
      <c r="E1227" s="219" t="s">
        <v>786</v>
      </c>
      <c r="F1227" s="67">
        <f>IF(D1227&lt;=374.5,(D1227-'[2]Stages'!$C$73)*'[2]Stages'!$H$74+'[2]Stages'!$E$73,IF(D1227&lt;=385.3,(D1227-'[2]Stages'!$C$74)*'[2]Stages'!$H$75+'[2]Stages'!$E$74,IF(D1227&lt;=391.8,(D1227-'[2]Stages'!$C$75)*'[2]Stages'!$H$76+'[2]Stages'!$E$75,IF(D1227&lt;=397.5,(D1227-'[2]Stages'!$C$76)*'[2]Stages'!$H$77+'[2]Stages'!$E$76,IF(D1227&lt;=407,(D1227-'[2]Stages'!$C$77)*'[2]Stages'!$H$78+'[2]Stages'!$E$77,IF(D1227&lt;=411.2,(D1227-'[2]Stages'!$C$78)*'[2]Stages'!$H$79+'[2]Stages'!$E$78,IF(D1227&lt;=416,(D1227-'[2]Stages'!$C$79)*'[2]Stages'!$H$80+'[2]Stages'!$E$79)))))))</f>
        <v>414.2181666666667</v>
      </c>
      <c r="G1227" s="119" t="s">
        <v>19</v>
      </c>
      <c r="H1227" s="215" t="s">
        <v>1450</v>
      </c>
      <c r="I1227" s="220" t="s">
        <v>1453</v>
      </c>
      <c r="J1227" s="119"/>
      <c r="K1227" s="119"/>
      <c r="L1227" s="119"/>
      <c r="M1227" s="216"/>
      <c r="N1227" s="119"/>
      <c r="O1227" s="119"/>
      <c r="P1227" s="119"/>
      <c r="Q1227" s="215" t="s">
        <v>1317</v>
      </c>
      <c r="R1227" s="215" t="s">
        <v>1455</v>
      </c>
      <c r="S1227" s="119"/>
      <c r="T1227" s="119"/>
      <c r="U1227" s="119"/>
      <c r="V1227" s="119"/>
      <c r="W1227" s="119"/>
      <c r="X1227" s="119"/>
      <c r="Y1227" s="119"/>
      <c r="Z1227" s="119"/>
      <c r="AA1227" s="221" t="s">
        <v>788</v>
      </c>
      <c r="AB1227" s="18">
        <v>22.4</v>
      </c>
      <c r="AC1227" s="222">
        <v>16.34</v>
      </c>
      <c r="AD1227" s="223"/>
      <c r="AE1227" s="222">
        <v>16.34</v>
      </c>
      <c r="AF1227" s="222">
        <v>0.44</v>
      </c>
      <c r="AG1227" s="222">
        <v>16.34</v>
      </c>
      <c r="AH1227" s="146">
        <f t="shared" si="26"/>
        <v>16.540000000000003</v>
      </c>
      <c r="AI1227" s="222">
        <v>37.4</v>
      </c>
      <c r="AJ1227" s="223"/>
      <c r="AK1227" s="119"/>
      <c r="AL1227" s="119"/>
      <c r="AM1227" s="119" t="s">
        <v>789</v>
      </c>
      <c r="AN1227" s="119" t="s">
        <v>231</v>
      </c>
      <c r="AO1227" s="119">
        <v>284</v>
      </c>
      <c r="AP1227" s="119"/>
      <c r="AQ1227" s="119">
        <v>599</v>
      </c>
      <c r="AR1227" s="119">
        <v>609</v>
      </c>
      <c r="AS1227" s="119">
        <v>2009</v>
      </c>
      <c r="AT1227" s="119"/>
      <c r="AU1227" s="119"/>
      <c r="AV1227" s="119"/>
      <c r="AW1227" s="119" t="s">
        <v>790</v>
      </c>
      <c r="AX1227" s="119"/>
      <c r="AY1227" s="119"/>
      <c r="AZ1227" s="119"/>
      <c r="BA1227" s="119"/>
      <c r="BB1227" s="119"/>
      <c r="BC1227" s="119"/>
      <c r="BD1227" s="119"/>
      <c r="BE1227" s="119"/>
      <c r="BF1227" s="119"/>
      <c r="BG1227" s="119"/>
      <c r="BH1227" s="119"/>
      <c r="BI1227" s="119"/>
      <c r="BJ1227" s="119"/>
      <c r="BK1227" s="175"/>
      <c r="BL1227" s="176"/>
      <c r="BM1227" s="176"/>
      <c r="BN1227" s="176"/>
      <c r="BO1227" s="176"/>
      <c r="BP1227" s="177"/>
      <c r="BQ1227" s="177"/>
      <c r="BR1227" s="119"/>
    </row>
    <row r="1228" spans="1:70" ht="12" customHeight="1">
      <c r="A1228" s="215" t="s">
        <v>1491</v>
      </c>
      <c r="B1228" s="216">
        <v>413.98</v>
      </c>
      <c r="C1228" s="119"/>
      <c r="D1228" s="218">
        <v>413.18</v>
      </c>
      <c r="E1228" s="219" t="s">
        <v>786</v>
      </c>
      <c r="F1228" s="67">
        <f>IF(D1228&lt;=374.5,(D1228-'[2]Stages'!$C$73)*'[2]Stages'!$H$74+'[2]Stages'!$E$73,IF(D1228&lt;=385.3,(D1228-'[2]Stages'!$C$74)*'[2]Stages'!$H$75+'[2]Stages'!$E$74,IF(D1228&lt;=391.8,(D1228-'[2]Stages'!$C$75)*'[2]Stages'!$H$76+'[2]Stages'!$E$75,IF(D1228&lt;=397.5,(D1228-'[2]Stages'!$C$76)*'[2]Stages'!$H$77+'[2]Stages'!$E$76,IF(D1228&lt;=407,(D1228-'[2]Stages'!$C$77)*'[2]Stages'!$H$78+'[2]Stages'!$E$77,IF(D1228&lt;=411.2,(D1228-'[2]Stages'!$C$78)*'[2]Stages'!$H$79+'[2]Stages'!$E$78,IF(D1228&lt;=416,(D1228-'[2]Stages'!$C$79)*'[2]Stages'!$H$80+'[2]Stages'!$E$79)))))))</f>
        <v>414.25325</v>
      </c>
      <c r="G1228" s="119" t="s">
        <v>19</v>
      </c>
      <c r="H1228" s="215" t="s">
        <v>1450</v>
      </c>
      <c r="I1228" s="220" t="s">
        <v>1453</v>
      </c>
      <c r="J1228" s="119"/>
      <c r="K1228" s="119"/>
      <c r="L1228" s="119"/>
      <c r="M1228" s="216"/>
      <c r="N1228" s="119"/>
      <c r="O1228" s="119"/>
      <c r="P1228" s="119"/>
      <c r="Q1228" s="215" t="s">
        <v>1317</v>
      </c>
      <c r="R1228" s="215" t="s">
        <v>1455</v>
      </c>
      <c r="S1228" s="119"/>
      <c r="T1228" s="119"/>
      <c r="U1228" s="119"/>
      <c r="V1228" s="119"/>
      <c r="W1228" s="119"/>
      <c r="X1228" s="119"/>
      <c r="Y1228" s="119"/>
      <c r="Z1228" s="119"/>
      <c r="AA1228" s="221" t="s">
        <v>788</v>
      </c>
      <c r="AB1228" s="18">
        <v>22.4</v>
      </c>
      <c r="AC1228" s="222">
        <v>16.8</v>
      </c>
      <c r="AD1228" s="223"/>
      <c r="AE1228" s="222">
        <v>16.8</v>
      </c>
      <c r="AF1228" s="222">
        <v>0.76</v>
      </c>
      <c r="AG1228" s="222">
        <v>16.8</v>
      </c>
      <c r="AH1228" s="146">
        <f t="shared" si="26"/>
        <v>17.000000000000004</v>
      </c>
      <c r="AI1228" s="222">
        <v>35.4</v>
      </c>
      <c r="AJ1228" s="223"/>
      <c r="AK1228" s="119"/>
      <c r="AL1228" s="119"/>
      <c r="AM1228" s="119" t="s">
        <v>789</v>
      </c>
      <c r="AN1228" s="119" t="s">
        <v>231</v>
      </c>
      <c r="AO1228" s="119">
        <v>284</v>
      </c>
      <c r="AP1228" s="119"/>
      <c r="AQ1228" s="119">
        <v>599</v>
      </c>
      <c r="AR1228" s="119">
        <v>609</v>
      </c>
      <c r="AS1228" s="119">
        <v>2009</v>
      </c>
      <c r="AT1228" s="119"/>
      <c r="AU1228" s="119"/>
      <c r="AV1228" s="119"/>
      <c r="AW1228" s="119" t="s">
        <v>790</v>
      </c>
      <c r="AX1228" s="119"/>
      <c r="AY1228" s="119"/>
      <c r="AZ1228" s="119"/>
      <c r="BA1228" s="119"/>
      <c r="BB1228" s="119"/>
      <c r="BC1228" s="119"/>
      <c r="BD1228" s="119"/>
      <c r="BE1228" s="119"/>
      <c r="BF1228" s="119"/>
      <c r="BG1228" s="119"/>
      <c r="BH1228" s="119"/>
      <c r="BI1228" s="119"/>
      <c r="BJ1228" s="119"/>
      <c r="BK1228" s="175"/>
      <c r="BL1228" s="176"/>
      <c r="BM1228" s="176"/>
      <c r="BN1228" s="176"/>
      <c r="BO1228" s="176"/>
      <c r="BP1228" s="177"/>
      <c r="BQ1228" s="177"/>
      <c r="BR1228" s="119"/>
    </row>
    <row r="1229" spans="1:70" ht="12" customHeight="1">
      <c r="A1229" s="215" t="s">
        <v>1492</v>
      </c>
      <c r="B1229" s="216">
        <v>414</v>
      </c>
      <c r="C1229" s="119"/>
      <c r="D1229" s="218">
        <v>413.2</v>
      </c>
      <c r="E1229" s="219" t="s">
        <v>786</v>
      </c>
      <c r="F1229" s="67">
        <f>IF(D1229&lt;=374.5,(D1229-'[2]Stages'!$C$73)*'[2]Stages'!$H$74+'[2]Stages'!$E$73,IF(D1229&lt;=385.3,(D1229-'[2]Stages'!$C$74)*'[2]Stages'!$H$75+'[2]Stages'!$E$74,IF(D1229&lt;=391.8,(D1229-'[2]Stages'!$C$75)*'[2]Stages'!$H$76+'[2]Stages'!$E$75,IF(D1229&lt;=397.5,(D1229-'[2]Stages'!$C$76)*'[2]Stages'!$H$77+'[2]Stages'!$E$76,IF(D1229&lt;=407,(D1229-'[2]Stages'!$C$77)*'[2]Stages'!$H$78+'[2]Stages'!$E$77,IF(D1229&lt;=411.2,(D1229-'[2]Stages'!$C$78)*'[2]Stages'!$H$79+'[2]Stages'!$E$78,IF(D1229&lt;=416,(D1229-'[2]Stages'!$C$79)*'[2]Stages'!$H$80+'[2]Stages'!$E$79)))))))</f>
        <v>414.2883333333333</v>
      </c>
      <c r="G1229" s="119" t="s">
        <v>19</v>
      </c>
      <c r="H1229" s="215" t="s">
        <v>1450</v>
      </c>
      <c r="I1229" s="220" t="s">
        <v>1453</v>
      </c>
      <c r="J1229" s="119"/>
      <c r="K1229" s="119"/>
      <c r="L1229" s="119"/>
      <c r="M1229" s="216"/>
      <c r="N1229" s="119"/>
      <c r="O1229" s="119"/>
      <c r="P1229" s="119"/>
      <c r="Q1229" s="215" t="s">
        <v>1317</v>
      </c>
      <c r="R1229" s="215" t="s">
        <v>1455</v>
      </c>
      <c r="S1229" s="119"/>
      <c r="T1229" s="119"/>
      <c r="U1229" s="119"/>
      <c r="V1229" s="119"/>
      <c r="W1229" s="119"/>
      <c r="X1229" s="119"/>
      <c r="Y1229" s="119"/>
      <c r="Z1229" s="119"/>
      <c r="AA1229" s="221">
        <v>2</v>
      </c>
      <c r="AB1229" s="18">
        <v>22.4</v>
      </c>
      <c r="AC1229" s="222">
        <v>16.92</v>
      </c>
      <c r="AD1229" s="223"/>
      <c r="AE1229" s="222">
        <v>16.92</v>
      </c>
      <c r="AF1229" s="222">
        <v>0.13</v>
      </c>
      <c r="AG1229" s="222">
        <v>16.92</v>
      </c>
      <c r="AH1229" s="146">
        <f t="shared" si="26"/>
        <v>17.120000000000005</v>
      </c>
      <c r="AI1229" s="222">
        <v>34.8</v>
      </c>
      <c r="AJ1229" s="223"/>
      <c r="AK1229" s="119"/>
      <c r="AL1229" s="119"/>
      <c r="AM1229" s="119" t="s">
        <v>789</v>
      </c>
      <c r="AN1229" s="119" t="s">
        <v>231</v>
      </c>
      <c r="AO1229" s="119">
        <v>284</v>
      </c>
      <c r="AP1229" s="119"/>
      <c r="AQ1229" s="119">
        <v>599</v>
      </c>
      <c r="AR1229" s="119">
        <v>609</v>
      </c>
      <c r="AS1229" s="119">
        <v>2009</v>
      </c>
      <c r="AT1229" s="119"/>
      <c r="AU1229" s="119"/>
      <c r="AV1229" s="119"/>
      <c r="AW1229" s="119" t="s">
        <v>790</v>
      </c>
      <c r="AX1229" s="119"/>
      <c r="AY1229" s="119"/>
      <c r="AZ1229" s="119"/>
      <c r="BA1229" s="119"/>
      <c r="BB1229" s="119"/>
      <c r="BC1229" s="119"/>
      <c r="BD1229" s="119"/>
      <c r="BE1229" s="119"/>
      <c r="BF1229" s="119"/>
      <c r="BG1229" s="119"/>
      <c r="BH1229" s="119"/>
      <c r="BI1229" s="119"/>
      <c r="BJ1229" s="119"/>
      <c r="BK1229" s="175"/>
      <c r="BL1229" s="176"/>
      <c r="BM1229" s="176"/>
      <c r="BN1229" s="176"/>
      <c r="BO1229" s="176"/>
      <c r="BP1229" s="177"/>
      <c r="BQ1229" s="177"/>
      <c r="BR1229" s="119"/>
    </row>
    <row r="1230" spans="1:70" ht="12" customHeight="1">
      <c r="A1230" s="215" t="s">
        <v>1493</v>
      </c>
      <c r="B1230" s="216">
        <v>414.02</v>
      </c>
      <c r="C1230" s="119"/>
      <c r="D1230" s="218">
        <v>413.22</v>
      </c>
      <c r="E1230" s="219" t="s">
        <v>786</v>
      </c>
      <c r="F1230" s="67">
        <f>IF(D1230&lt;=374.5,(D1230-'[2]Stages'!$C$73)*'[2]Stages'!$H$74+'[2]Stages'!$E$73,IF(D1230&lt;=385.3,(D1230-'[2]Stages'!$C$74)*'[2]Stages'!$H$75+'[2]Stages'!$E$74,IF(D1230&lt;=391.8,(D1230-'[2]Stages'!$C$75)*'[2]Stages'!$H$76+'[2]Stages'!$E$75,IF(D1230&lt;=397.5,(D1230-'[2]Stages'!$C$76)*'[2]Stages'!$H$77+'[2]Stages'!$E$76,IF(D1230&lt;=407,(D1230-'[2]Stages'!$C$77)*'[2]Stages'!$H$78+'[2]Stages'!$E$77,IF(D1230&lt;=411.2,(D1230-'[2]Stages'!$C$78)*'[2]Stages'!$H$79+'[2]Stages'!$E$78,IF(D1230&lt;=416,(D1230-'[2]Stages'!$C$79)*'[2]Stages'!$H$80+'[2]Stages'!$E$79)))))))</f>
        <v>414.32341666666673</v>
      </c>
      <c r="G1230" s="119" t="s">
        <v>19</v>
      </c>
      <c r="H1230" s="215" t="s">
        <v>1450</v>
      </c>
      <c r="I1230" s="220" t="s">
        <v>1453</v>
      </c>
      <c r="J1230" s="119"/>
      <c r="K1230" s="119"/>
      <c r="L1230" s="119"/>
      <c r="M1230" s="216"/>
      <c r="N1230" s="119"/>
      <c r="O1230" s="119"/>
      <c r="P1230" s="119"/>
      <c r="Q1230" s="215" t="s">
        <v>1317</v>
      </c>
      <c r="R1230" s="215" t="s">
        <v>1455</v>
      </c>
      <c r="S1230" s="119"/>
      <c r="T1230" s="119"/>
      <c r="U1230" s="119"/>
      <c r="V1230" s="119"/>
      <c r="W1230" s="119"/>
      <c r="X1230" s="119"/>
      <c r="Y1230" s="119"/>
      <c r="Z1230" s="119"/>
      <c r="AA1230" s="221">
        <v>2</v>
      </c>
      <c r="AB1230" s="18">
        <v>22.4</v>
      </c>
      <c r="AC1230" s="222">
        <v>16.18</v>
      </c>
      <c r="AD1230" s="223"/>
      <c r="AE1230" s="222">
        <v>16.18</v>
      </c>
      <c r="AF1230" s="222">
        <v>0.43</v>
      </c>
      <c r="AG1230" s="222">
        <v>16.18</v>
      </c>
      <c r="AH1230" s="146">
        <f t="shared" si="26"/>
        <v>16.380000000000003</v>
      </c>
      <c r="AI1230" s="222">
        <v>38.1</v>
      </c>
      <c r="AJ1230" s="223"/>
      <c r="AK1230" s="119"/>
      <c r="AL1230" s="119"/>
      <c r="AM1230" s="119" t="s">
        <v>789</v>
      </c>
      <c r="AN1230" s="119" t="s">
        <v>231</v>
      </c>
      <c r="AO1230" s="119">
        <v>284</v>
      </c>
      <c r="AP1230" s="119"/>
      <c r="AQ1230" s="119">
        <v>599</v>
      </c>
      <c r="AR1230" s="119">
        <v>609</v>
      </c>
      <c r="AS1230" s="119">
        <v>2009</v>
      </c>
      <c r="AT1230" s="119"/>
      <c r="AU1230" s="119"/>
      <c r="AV1230" s="119"/>
      <c r="AW1230" s="119" t="s">
        <v>790</v>
      </c>
      <c r="AX1230" s="119"/>
      <c r="AY1230" s="119"/>
      <c r="AZ1230" s="119"/>
      <c r="BA1230" s="119"/>
      <c r="BB1230" s="119"/>
      <c r="BC1230" s="119"/>
      <c r="BD1230" s="119"/>
      <c r="BE1230" s="119"/>
      <c r="BF1230" s="119"/>
      <c r="BG1230" s="119"/>
      <c r="BH1230" s="119"/>
      <c r="BI1230" s="119"/>
      <c r="BJ1230" s="119"/>
      <c r="BK1230" s="175"/>
      <c r="BL1230" s="176"/>
      <c r="BM1230" s="176"/>
      <c r="BN1230" s="176"/>
      <c r="BO1230" s="176"/>
      <c r="BP1230" s="177"/>
      <c r="BQ1230" s="177"/>
      <c r="BR1230" s="119"/>
    </row>
    <row r="1231" spans="1:70" ht="12" customHeight="1">
      <c r="A1231" s="215" t="s">
        <v>1494</v>
      </c>
      <c r="B1231" s="216">
        <v>414.02</v>
      </c>
      <c r="C1231" s="119"/>
      <c r="D1231" s="218">
        <v>413.22</v>
      </c>
      <c r="E1231" s="219" t="s">
        <v>786</v>
      </c>
      <c r="F1231" s="67">
        <f>IF(D1231&lt;=374.5,(D1231-'[2]Stages'!$C$73)*'[2]Stages'!$H$74+'[2]Stages'!$E$73,IF(D1231&lt;=385.3,(D1231-'[2]Stages'!$C$74)*'[2]Stages'!$H$75+'[2]Stages'!$E$74,IF(D1231&lt;=391.8,(D1231-'[2]Stages'!$C$75)*'[2]Stages'!$H$76+'[2]Stages'!$E$75,IF(D1231&lt;=397.5,(D1231-'[2]Stages'!$C$76)*'[2]Stages'!$H$77+'[2]Stages'!$E$76,IF(D1231&lt;=407,(D1231-'[2]Stages'!$C$77)*'[2]Stages'!$H$78+'[2]Stages'!$E$77,IF(D1231&lt;=411.2,(D1231-'[2]Stages'!$C$78)*'[2]Stages'!$H$79+'[2]Stages'!$E$78,IF(D1231&lt;=416,(D1231-'[2]Stages'!$C$79)*'[2]Stages'!$H$80+'[2]Stages'!$E$79)))))))</f>
        <v>414.32341666666673</v>
      </c>
      <c r="G1231" s="119" t="s">
        <v>19</v>
      </c>
      <c r="H1231" s="215" t="s">
        <v>1450</v>
      </c>
      <c r="I1231" s="220" t="s">
        <v>1453</v>
      </c>
      <c r="J1231" s="119"/>
      <c r="K1231" s="119"/>
      <c r="L1231" s="119"/>
      <c r="M1231" s="216"/>
      <c r="N1231" s="119"/>
      <c r="O1231" s="119"/>
      <c r="P1231" s="119"/>
      <c r="Q1231" s="215" t="s">
        <v>1317</v>
      </c>
      <c r="R1231" s="215" t="s">
        <v>1466</v>
      </c>
      <c r="S1231" s="119"/>
      <c r="T1231" s="119"/>
      <c r="U1231" s="119"/>
      <c r="V1231" s="119"/>
      <c r="W1231" s="119"/>
      <c r="X1231" s="119"/>
      <c r="Y1231" s="119"/>
      <c r="Z1231" s="119"/>
      <c r="AA1231" s="221" t="s">
        <v>788</v>
      </c>
      <c r="AB1231" s="18">
        <v>22.4</v>
      </c>
      <c r="AC1231" s="222">
        <v>17.83</v>
      </c>
      <c r="AD1231" s="223"/>
      <c r="AE1231" s="222">
        <v>17.83</v>
      </c>
      <c r="AF1231" s="222">
        <v>0.32</v>
      </c>
      <c r="AG1231" s="222">
        <v>17.83</v>
      </c>
      <c r="AH1231" s="146">
        <f t="shared" si="26"/>
        <v>18.03</v>
      </c>
      <c r="AI1231" s="222">
        <v>30.8</v>
      </c>
      <c r="AJ1231" s="223"/>
      <c r="AK1231" s="119"/>
      <c r="AL1231" s="119"/>
      <c r="AM1231" s="119" t="s">
        <v>789</v>
      </c>
      <c r="AN1231" s="119" t="s">
        <v>231</v>
      </c>
      <c r="AO1231" s="119">
        <v>284</v>
      </c>
      <c r="AP1231" s="119"/>
      <c r="AQ1231" s="119">
        <v>599</v>
      </c>
      <c r="AR1231" s="119">
        <v>609</v>
      </c>
      <c r="AS1231" s="119">
        <v>2009</v>
      </c>
      <c r="AT1231" s="119"/>
      <c r="AU1231" s="119"/>
      <c r="AV1231" s="119"/>
      <c r="AW1231" s="119" t="s">
        <v>790</v>
      </c>
      <c r="AX1231" s="119"/>
      <c r="AY1231" s="119"/>
      <c r="AZ1231" s="119"/>
      <c r="BA1231" s="119"/>
      <c r="BB1231" s="119"/>
      <c r="BC1231" s="119"/>
      <c r="BD1231" s="119"/>
      <c r="BE1231" s="119"/>
      <c r="BF1231" s="119"/>
      <c r="BG1231" s="119"/>
      <c r="BH1231" s="119"/>
      <c r="BI1231" s="119"/>
      <c r="BJ1231" s="119"/>
      <c r="BK1231" s="175"/>
      <c r="BL1231" s="176"/>
      <c r="BM1231" s="176"/>
      <c r="BN1231" s="176"/>
      <c r="BO1231" s="176"/>
      <c r="BP1231" s="177"/>
      <c r="BQ1231" s="177"/>
      <c r="BR1231" s="119"/>
    </row>
    <row r="1232" spans="1:70" ht="12" customHeight="1">
      <c r="A1232" s="215" t="s">
        <v>1495</v>
      </c>
      <c r="B1232" s="216">
        <v>414.02</v>
      </c>
      <c r="C1232" s="119"/>
      <c r="D1232" s="218">
        <v>413.22</v>
      </c>
      <c r="E1232" s="219" t="s">
        <v>786</v>
      </c>
      <c r="F1232" s="67">
        <f>IF(D1232&lt;=374.5,(D1232-'[2]Stages'!$C$73)*'[2]Stages'!$H$74+'[2]Stages'!$E$73,IF(D1232&lt;=385.3,(D1232-'[2]Stages'!$C$74)*'[2]Stages'!$H$75+'[2]Stages'!$E$74,IF(D1232&lt;=391.8,(D1232-'[2]Stages'!$C$75)*'[2]Stages'!$H$76+'[2]Stages'!$E$75,IF(D1232&lt;=397.5,(D1232-'[2]Stages'!$C$76)*'[2]Stages'!$H$77+'[2]Stages'!$E$76,IF(D1232&lt;=407,(D1232-'[2]Stages'!$C$77)*'[2]Stages'!$H$78+'[2]Stages'!$E$77,IF(D1232&lt;=411.2,(D1232-'[2]Stages'!$C$78)*'[2]Stages'!$H$79+'[2]Stages'!$E$78,IF(D1232&lt;=416,(D1232-'[2]Stages'!$C$79)*'[2]Stages'!$H$80+'[2]Stages'!$E$79)))))))</f>
        <v>414.32341666666673</v>
      </c>
      <c r="G1232" s="119" t="s">
        <v>19</v>
      </c>
      <c r="H1232" s="215" t="s">
        <v>1450</v>
      </c>
      <c r="I1232" s="220"/>
      <c r="J1232" s="119"/>
      <c r="K1232" s="119"/>
      <c r="L1232" s="119"/>
      <c r="M1232" s="216"/>
      <c r="N1232" s="119"/>
      <c r="O1232" s="119"/>
      <c r="P1232" s="119"/>
      <c r="Q1232" s="215" t="s">
        <v>1287</v>
      </c>
      <c r="R1232" s="215" t="s">
        <v>1441</v>
      </c>
      <c r="S1232" s="119"/>
      <c r="T1232" s="119"/>
      <c r="U1232" s="119"/>
      <c r="V1232" s="119"/>
      <c r="W1232" s="119"/>
      <c r="X1232" s="119"/>
      <c r="Y1232" s="119"/>
      <c r="Z1232" s="119"/>
      <c r="AA1232" s="221" t="s">
        <v>788</v>
      </c>
      <c r="AB1232" s="18">
        <v>22.4</v>
      </c>
      <c r="AC1232" s="222">
        <v>18.05</v>
      </c>
      <c r="AD1232" s="223"/>
      <c r="AE1232" s="222">
        <v>18.05</v>
      </c>
      <c r="AF1232" s="222">
        <v>0.12</v>
      </c>
      <c r="AG1232" s="222">
        <v>18.05</v>
      </c>
      <c r="AH1232" s="146">
        <f t="shared" si="26"/>
        <v>18.250000000000004</v>
      </c>
      <c r="AI1232" s="222">
        <v>29.8</v>
      </c>
      <c r="AJ1232" s="223"/>
      <c r="AK1232" s="119"/>
      <c r="AL1232" s="119"/>
      <c r="AM1232" s="119" t="s">
        <v>789</v>
      </c>
      <c r="AN1232" s="119" t="s">
        <v>231</v>
      </c>
      <c r="AO1232" s="119">
        <v>284</v>
      </c>
      <c r="AP1232" s="119"/>
      <c r="AQ1232" s="119">
        <v>599</v>
      </c>
      <c r="AR1232" s="119">
        <v>609</v>
      </c>
      <c r="AS1232" s="119">
        <v>2009</v>
      </c>
      <c r="AT1232" s="119"/>
      <c r="AU1232" s="119"/>
      <c r="AV1232" s="119"/>
      <c r="AW1232" s="119" t="s">
        <v>790</v>
      </c>
      <c r="AX1232" s="119"/>
      <c r="AY1232" s="119"/>
      <c r="AZ1232" s="119"/>
      <c r="BA1232" s="119"/>
      <c r="BB1232" s="119"/>
      <c r="BC1232" s="119"/>
      <c r="BD1232" s="119"/>
      <c r="BE1232" s="119"/>
      <c r="BF1232" s="119"/>
      <c r="BG1232" s="119"/>
      <c r="BH1232" s="119"/>
      <c r="BI1232" s="119"/>
      <c r="BJ1232" s="119"/>
      <c r="BK1232" s="175"/>
      <c r="BL1232" s="176"/>
      <c r="BM1232" s="176"/>
      <c r="BN1232" s="176"/>
      <c r="BO1232" s="176"/>
      <c r="BP1232" s="177"/>
      <c r="BQ1232" s="177"/>
      <c r="BR1232" s="119"/>
    </row>
    <row r="1233" spans="1:70" ht="12" customHeight="1">
      <c r="A1233" s="215" t="s">
        <v>1496</v>
      </c>
      <c r="B1233" s="216">
        <v>414.04</v>
      </c>
      <c r="C1233" s="119"/>
      <c r="D1233" s="218">
        <v>413.23</v>
      </c>
      <c r="E1233" s="219" t="s">
        <v>786</v>
      </c>
      <c r="F1233" s="67">
        <f>IF(D1233&lt;=374.5,(D1233-'[2]Stages'!$C$73)*'[2]Stages'!$H$74+'[2]Stages'!$E$73,IF(D1233&lt;=385.3,(D1233-'[2]Stages'!$C$74)*'[2]Stages'!$H$75+'[2]Stages'!$E$74,IF(D1233&lt;=391.8,(D1233-'[2]Stages'!$C$75)*'[2]Stages'!$H$76+'[2]Stages'!$E$75,IF(D1233&lt;=397.5,(D1233-'[2]Stages'!$C$76)*'[2]Stages'!$H$77+'[2]Stages'!$E$76,IF(D1233&lt;=407,(D1233-'[2]Stages'!$C$77)*'[2]Stages'!$H$78+'[2]Stages'!$E$77,IF(D1233&lt;=411.2,(D1233-'[2]Stages'!$C$78)*'[2]Stages'!$H$79+'[2]Stages'!$E$78,IF(D1233&lt;=416,(D1233-'[2]Stages'!$C$79)*'[2]Stages'!$H$80+'[2]Stages'!$E$79)))))))</f>
        <v>414.34095833333333</v>
      </c>
      <c r="G1233" s="119" t="s">
        <v>19</v>
      </c>
      <c r="H1233" s="215" t="s">
        <v>1450</v>
      </c>
      <c r="I1233" s="220" t="s">
        <v>1453</v>
      </c>
      <c r="J1233" s="119"/>
      <c r="K1233" s="119"/>
      <c r="L1233" s="119"/>
      <c r="M1233" s="216"/>
      <c r="N1233" s="119"/>
      <c r="O1233" s="119"/>
      <c r="P1233" s="119"/>
      <c r="Q1233" s="215" t="s">
        <v>1317</v>
      </c>
      <c r="R1233" s="215" t="s">
        <v>1455</v>
      </c>
      <c r="S1233" s="119"/>
      <c r="T1233" s="119"/>
      <c r="U1233" s="119"/>
      <c r="V1233" s="119"/>
      <c r="W1233" s="119"/>
      <c r="X1233" s="119"/>
      <c r="Y1233" s="119"/>
      <c r="Z1233" s="119"/>
      <c r="AA1233" s="221" t="s">
        <v>788</v>
      </c>
      <c r="AB1233" s="18">
        <v>22.4</v>
      </c>
      <c r="AC1233" s="222">
        <v>16.73</v>
      </c>
      <c r="AD1233" s="223"/>
      <c r="AE1233" s="222">
        <v>16.73</v>
      </c>
      <c r="AF1233" s="222">
        <v>0.25</v>
      </c>
      <c r="AG1233" s="222">
        <v>16.73</v>
      </c>
      <c r="AH1233" s="146">
        <f t="shared" si="26"/>
        <v>16.930000000000003</v>
      </c>
      <c r="AI1233" s="222">
        <v>35.7</v>
      </c>
      <c r="AJ1233" s="223"/>
      <c r="AK1233" s="119"/>
      <c r="AL1233" s="119"/>
      <c r="AM1233" s="119" t="s">
        <v>789</v>
      </c>
      <c r="AN1233" s="119" t="s">
        <v>231</v>
      </c>
      <c r="AO1233" s="119">
        <v>284</v>
      </c>
      <c r="AP1233" s="119"/>
      <c r="AQ1233" s="119">
        <v>599</v>
      </c>
      <c r="AR1233" s="119">
        <v>609</v>
      </c>
      <c r="AS1233" s="119">
        <v>2009</v>
      </c>
      <c r="AT1233" s="119"/>
      <c r="AU1233" s="119"/>
      <c r="AV1233" s="119"/>
      <c r="AW1233" s="119" t="s">
        <v>790</v>
      </c>
      <c r="AX1233" s="119"/>
      <c r="AY1233" s="119"/>
      <c r="AZ1233" s="119"/>
      <c r="BA1233" s="119"/>
      <c r="BB1233" s="119"/>
      <c r="BC1233" s="119"/>
      <c r="BD1233" s="119"/>
      <c r="BE1233" s="119"/>
      <c r="BF1233" s="119"/>
      <c r="BG1233" s="119"/>
      <c r="BH1233" s="119"/>
      <c r="BI1233" s="119"/>
      <c r="BJ1233" s="119"/>
      <c r="BK1233" s="175"/>
      <c r="BL1233" s="176"/>
      <c r="BM1233" s="176"/>
      <c r="BN1233" s="176"/>
      <c r="BO1233" s="176"/>
      <c r="BP1233" s="177"/>
      <c r="BQ1233" s="177"/>
      <c r="BR1233" s="119"/>
    </row>
    <row r="1234" spans="1:70" ht="12" customHeight="1">
      <c r="A1234" s="215" t="s">
        <v>1497</v>
      </c>
      <c r="B1234" s="216">
        <v>414.18</v>
      </c>
      <c r="C1234" s="119"/>
      <c r="D1234" s="218">
        <v>413.34</v>
      </c>
      <c r="E1234" s="219" t="s">
        <v>786</v>
      </c>
      <c r="F1234" s="67">
        <f>IF(D1234&lt;=374.5,(D1234-'[2]Stages'!$C$73)*'[2]Stages'!$H$74+'[2]Stages'!$E$73,IF(D1234&lt;=385.3,(D1234-'[2]Stages'!$C$74)*'[2]Stages'!$H$75+'[2]Stages'!$E$74,IF(D1234&lt;=391.8,(D1234-'[2]Stages'!$C$75)*'[2]Stages'!$H$76+'[2]Stages'!$E$75,IF(D1234&lt;=397.5,(D1234-'[2]Stages'!$C$76)*'[2]Stages'!$H$77+'[2]Stages'!$E$76,IF(D1234&lt;=407,(D1234-'[2]Stages'!$C$77)*'[2]Stages'!$H$78+'[2]Stages'!$E$77,IF(D1234&lt;=411.2,(D1234-'[2]Stages'!$C$78)*'[2]Stages'!$H$79+'[2]Stages'!$E$78,IF(D1234&lt;=416,(D1234-'[2]Stages'!$C$79)*'[2]Stages'!$H$80+'[2]Stages'!$E$79)))))))</f>
        <v>414.53391666666664</v>
      </c>
      <c r="G1234" s="119" t="s">
        <v>19</v>
      </c>
      <c r="H1234" s="215" t="s">
        <v>1450</v>
      </c>
      <c r="I1234" s="220" t="s">
        <v>1498</v>
      </c>
      <c r="J1234" s="119"/>
      <c r="K1234" s="119"/>
      <c r="L1234" s="119"/>
      <c r="M1234" s="216"/>
      <c r="N1234" s="119"/>
      <c r="O1234" s="119"/>
      <c r="P1234" s="119"/>
      <c r="Q1234" s="215" t="s">
        <v>1317</v>
      </c>
      <c r="R1234" s="215" t="s">
        <v>1466</v>
      </c>
      <c r="S1234" s="119"/>
      <c r="T1234" s="119"/>
      <c r="U1234" s="119"/>
      <c r="V1234" s="119"/>
      <c r="W1234" s="119"/>
      <c r="X1234" s="119"/>
      <c r="Y1234" s="119"/>
      <c r="Z1234" s="119"/>
      <c r="AA1234" s="221" t="s">
        <v>788</v>
      </c>
      <c r="AB1234" s="18">
        <v>22.4</v>
      </c>
      <c r="AC1234" s="222">
        <v>17.45</v>
      </c>
      <c r="AD1234" s="223"/>
      <c r="AE1234" s="222">
        <v>17.45</v>
      </c>
      <c r="AF1234" s="222">
        <v>0.11</v>
      </c>
      <c r="AG1234" s="222">
        <v>17.45</v>
      </c>
      <c r="AH1234" s="146">
        <f t="shared" si="26"/>
        <v>17.650000000000002</v>
      </c>
      <c r="AI1234" s="222">
        <v>32.5</v>
      </c>
      <c r="AJ1234" s="223"/>
      <c r="AK1234" s="119"/>
      <c r="AL1234" s="119"/>
      <c r="AM1234" s="119" t="s">
        <v>789</v>
      </c>
      <c r="AN1234" s="119" t="s">
        <v>231</v>
      </c>
      <c r="AO1234" s="119">
        <v>284</v>
      </c>
      <c r="AP1234" s="119"/>
      <c r="AQ1234" s="119">
        <v>599</v>
      </c>
      <c r="AR1234" s="119">
        <v>609</v>
      </c>
      <c r="AS1234" s="119">
        <v>2009</v>
      </c>
      <c r="AT1234" s="119"/>
      <c r="AU1234" s="119"/>
      <c r="AV1234" s="119"/>
      <c r="AW1234" s="119" t="s">
        <v>790</v>
      </c>
      <c r="AX1234" s="119"/>
      <c r="AY1234" s="119"/>
      <c r="AZ1234" s="119"/>
      <c r="BA1234" s="119"/>
      <c r="BB1234" s="119"/>
      <c r="BC1234" s="119"/>
      <c r="BD1234" s="119"/>
      <c r="BE1234" s="119"/>
      <c r="BF1234" s="119"/>
      <c r="BG1234" s="119"/>
      <c r="BH1234" s="119"/>
      <c r="BI1234" s="119"/>
      <c r="BJ1234" s="119"/>
      <c r="BK1234" s="175"/>
      <c r="BL1234" s="176"/>
      <c r="BM1234" s="176"/>
      <c r="BN1234" s="176"/>
      <c r="BO1234" s="176"/>
      <c r="BP1234" s="177"/>
      <c r="BQ1234" s="177"/>
      <c r="BR1234" s="119"/>
    </row>
    <row r="1235" spans="1:70" ht="12" customHeight="1">
      <c r="A1235" s="215" t="s">
        <v>1499</v>
      </c>
      <c r="B1235" s="216">
        <v>414.4</v>
      </c>
      <c r="C1235" s="119"/>
      <c r="D1235" s="218">
        <v>413.52</v>
      </c>
      <c r="E1235" s="219" t="s">
        <v>786</v>
      </c>
      <c r="F1235" s="67">
        <f>IF(D1235&lt;=374.5,(D1235-'[2]Stages'!$C$73)*'[2]Stages'!$H$74+'[2]Stages'!$E$73,IF(D1235&lt;=385.3,(D1235-'[2]Stages'!$C$74)*'[2]Stages'!$H$75+'[2]Stages'!$E$74,IF(D1235&lt;=391.8,(D1235-'[2]Stages'!$C$75)*'[2]Stages'!$H$76+'[2]Stages'!$E$75,IF(D1235&lt;=397.5,(D1235-'[2]Stages'!$C$76)*'[2]Stages'!$H$77+'[2]Stages'!$E$76,IF(D1235&lt;=407,(D1235-'[2]Stages'!$C$77)*'[2]Stages'!$H$78+'[2]Stages'!$E$77,IF(D1235&lt;=411.2,(D1235-'[2]Stages'!$C$78)*'[2]Stages'!$H$79+'[2]Stages'!$E$78,IF(D1235&lt;=416,(D1235-'[2]Stages'!$C$79)*'[2]Stages'!$H$80+'[2]Stages'!$E$79)))))))</f>
        <v>414.8496666666666</v>
      </c>
      <c r="G1235" s="119" t="s">
        <v>19</v>
      </c>
      <c r="H1235" s="215" t="s">
        <v>1450</v>
      </c>
      <c r="I1235" s="220" t="s">
        <v>1498</v>
      </c>
      <c r="J1235" s="119"/>
      <c r="K1235" s="119"/>
      <c r="L1235" s="119"/>
      <c r="M1235" s="216"/>
      <c r="N1235" s="119"/>
      <c r="O1235" s="119"/>
      <c r="P1235" s="119"/>
      <c r="Q1235" s="215" t="s">
        <v>1317</v>
      </c>
      <c r="R1235" s="215" t="s">
        <v>1466</v>
      </c>
      <c r="S1235" s="119"/>
      <c r="T1235" s="119"/>
      <c r="U1235" s="119"/>
      <c r="V1235" s="119"/>
      <c r="W1235" s="119"/>
      <c r="X1235" s="119"/>
      <c r="Y1235" s="119"/>
      <c r="Z1235" s="119"/>
      <c r="AA1235" s="221" t="s">
        <v>788</v>
      </c>
      <c r="AB1235" s="18">
        <v>22.4</v>
      </c>
      <c r="AC1235" s="222">
        <v>17.84</v>
      </c>
      <c r="AD1235" s="223"/>
      <c r="AE1235" s="222">
        <v>17.84</v>
      </c>
      <c r="AF1235" s="222">
        <v>0.8</v>
      </c>
      <c r="AG1235" s="222">
        <v>17.84</v>
      </c>
      <c r="AH1235" s="146">
        <f t="shared" si="26"/>
        <v>18.040000000000003</v>
      </c>
      <c r="AI1235" s="222">
        <v>30.8</v>
      </c>
      <c r="AJ1235" s="223"/>
      <c r="AK1235" s="119"/>
      <c r="AL1235" s="119"/>
      <c r="AM1235" s="119" t="s">
        <v>789</v>
      </c>
      <c r="AN1235" s="119" t="s">
        <v>231</v>
      </c>
      <c r="AO1235" s="119">
        <v>284</v>
      </c>
      <c r="AP1235" s="119"/>
      <c r="AQ1235" s="119">
        <v>599</v>
      </c>
      <c r="AR1235" s="119">
        <v>609</v>
      </c>
      <c r="AS1235" s="119">
        <v>2009</v>
      </c>
      <c r="AT1235" s="119"/>
      <c r="AU1235" s="119"/>
      <c r="AV1235" s="119"/>
      <c r="AW1235" s="119" t="s">
        <v>790</v>
      </c>
      <c r="AX1235" s="119"/>
      <c r="AY1235" s="119"/>
      <c r="AZ1235" s="119"/>
      <c r="BA1235" s="119"/>
      <c r="BB1235" s="119"/>
      <c r="BC1235" s="119"/>
      <c r="BD1235" s="119"/>
      <c r="BE1235" s="119"/>
      <c r="BF1235" s="119"/>
      <c r="BG1235" s="119"/>
      <c r="BH1235" s="119"/>
      <c r="BI1235" s="119"/>
      <c r="BJ1235" s="119"/>
      <c r="BK1235" s="175"/>
      <c r="BL1235" s="176"/>
      <c r="BM1235" s="176"/>
      <c r="BN1235" s="176"/>
      <c r="BO1235" s="176"/>
      <c r="BP1235" s="177"/>
      <c r="BQ1235" s="177"/>
      <c r="BR1235" s="119"/>
    </row>
    <row r="1236" spans="1:70" ht="12" customHeight="1">
      <c r="A1236" s="215" t="s">
        <v>1500</v>
      </c>
      <c r="B1236" s="216">
        <v>414.42</v>
      </c>
      <c r="C1236" s="119"/>
      <c r="D1236" s="218">
        <v>413.54</v>
      </c>
      <c r="E1236" s="219" t="s">
        <v>786</v>
      </c>
      <c r="F1236" s="67">
        <f>IF(D1236&lt;=374.5,(D1236-'[2]Stages'!$C$73)*'[2]Stages'!$H$74+'[2]Stages'!$E$73,IF(D1236&lt;=385.3,(D1236-'[2]Stages'!$C$74)*'[2]Stages'!$H$75+'[2]Stages'!$E$74,IF(D1236&lt;=391.8,(D1236-'[2]Stages'!$C$75)*'[2]Stages'!$H$76+'[2]Stages'!$E$75,IF(D1236&lt;=397.5,(D1236-'[2]Stages'!$C$76)*'[2]Stages'!$H$77+'[2]Stages'!$E$76,IF(D1236&lt;=407,(D1236-'[2]Stages'!$C$77)*'[2]Stages'!$H$78+'[2]Stages'!$E$77,IF(D1236&lt;=411.2,(D1236-'[2]Stages'!$C$78)*'[2]Stages'!$H$79+'[2]Stages'!$E$78,IF(D1236&lt;=416,(D1236-'[2]Stages'!$C$79)*'[2]Stages'!$H$80+'[2]Stages'!$E$79)))))))</f>
        <v>414.88475000000005</v>
      </c>
      <c r="G1236" s="119" t="s">
        <v>19</v>
      </c>
      <c r="H1236" s="215" t="s">
        <v>1450</v>
      </c>
      <c r="I1236" s="220" t="s">
        <v>1498</v>
      </c>
      <c r="J1236" s="119"/>
      <c r="K1236" s="119"/>
      <c r="L1236" s="119"/>
      <c r="M1236" s="216"/>
      <c r="N1236" s="119"/>
      <c r="O1236" s="119"/>
      <c r="P1236" s="119"/>
      <c r="Q1236" s="215" t="s">
        <v>1317</v>
      </c>
      <c r="R1236" s="215" t="s">
        <v>1466</v>
      </c>
      <c r="S1236" s="119"/>
      <c r="T1236" s="119"/>
      <c r="U1236" s="119"/>
      <c r="V1236" s="119"/>
      <c r="W1236" s="119"/>
      <c r="X1236" s="119"/>
      <c r="Y1236" s="119"/>
      <c r="Z1236" s="119"/>
      <c r="AA1236" s="226">
        <v>2</v>
      </c>
      <c r="AB1236" s="18">
        <v>22.4</v>
      </c>
      <c r="AC1236" s="222">
        <v>17.62</v>
      </c>
      <c r="AD1236" s="223"/>
      <c r="AE1236" s="222">
        <v>17.62</v>
      </c>
      <c r="AF1236" s="222">
        <v>0.13</v>
      </c>
      <c r="AG1236" s="222">
        <v>17.62</v>
      </c>
      <c r="AH1236" s="146">
        <f t="shared" si="26"/>
        <v>17.820000000000004</v>
      </c>
      <c r="AI1236" s="222">
        <v>31.7</v>
      </c>
      <c r="AJ1236" s="223"/>
      <c r="AK1236" s="119"/>
      <c r="AL1236" s="119"/>
      <c r="AM1236" s="119" t="s">
        <v>789</v>
      </c>
      <c r="AN1236" s="119" t="s">
        <v>231</v>
      </c>
      <c r="AO1236" s="119">
        <v>284</v>
      </c>
      <c r="AP1236" s="119"/>
      <c r="AQ1236" s="119">
        <v>599</v>
      </c>
      <c r="AR1236" s="119">
        <v>609</v>
      </c>
      <c r="AS1236" s="119">
        <v>2009</v>
      </c>
      <c r="AT1236" s="119"/>
      <c r="AU1236" s="119"/>
      <c r="AV1236" s="119"/>
      <c r="AW1236" s="119" t="s">
        <v>790</v>
      </c>
      <c r="AX1236" s="119"/>
      <c r="AY1236" s="119"/>
      <c r="AZ1236" s="119"/>
      <c r="BA1236" s="119"/>
      <c r="BB1236" s="119"/>
      <c r="BC1236" s="119"/>
      <c r="BD1236" s="119"/>
      <c r="BE1236" s="119"/>
      <c r="BF1236" s="119"/>
      <c r="BG1236" s="119"/>
      <c r="BH1236" s="119"/>
      <c r="BI1236" s="119"/>
      <c r="BJ1236" s="119"/>
      <c r="BK1236" s="175"/>
      <c r="BL1236" s="176"/>
      <c r="BM1236" s="176"/>
      <c r="BN1236" s="176"/>
      <c r="BO1236" s="176"/>
      <c r="BP1236" s="177"/>
      <c r="BQ1236" s="177"/>
      <c r="BR1236" s="119"/>
    </row>
    <row r="1237" spans="1:70" ht="12" customHeight="1">
      <c r="A1237" s="215" t="s">
        <v>1501</v>
      </c>
      <c r="B1237" s="216">
        <v>414.46</v>
      </c>
      <c r="C1237" s="119"/>
      <c r="D1237" s="218">
        <v>413.57</v>
      </c>
      <c r="E1237" s="219" t="s">
        <v>786</v>
      </c>
      <c r="F1237" s="67">
        <f>IF(D1237&lt;=374.5,(D1237-'[2]Stages'!$C$73)*'[2]Stages'!$H$74+'[2]Stages'!$E$73,IF(D1237&lt;=385.3,(D1237-'[2]Stages'!$C$74)*'[2]Stages'!$H$75+'[2]Stages'!$E$74,IF(D1237&lt;=391.8,(D1237-'[2]Stages'!$C$75)*'[2]Stages'!$H$76+'[2]Stages'!$E$75,IF(D1237&lt;=397.5,(D1237-'[2]Stages'!$C$76)*'[2]Stages'!$H$77+'[2]Stages'!$E$76,IF(D1237&lt;=407,(D1237-'[2]Stages'!$C$77)*'[2]Stages'!$H$78+'[2]Stages'!$E$77,IF(D1237&lt;=411.2,(D1237-'[2]Stages'!$C$78)*'[2]Stages'!$H$79+'[2]Stages'!$E$78,IF(D1237&lt;=416,(D1237-'[2]Stages'!$C$79)*'[2]Stages'!$H$80+'[2]Stages'!$E$79)))))))</f>
        <v>414.937375</v>
      </c>
      <c r="G1237" s="119" t="s">
        <v>19</v>
      </c>
      <c r="H1237" s="215" t="s">
        <v>1450</v>
      </c>
      <c r="I1237" s="220"/>
      <c r="J1237" s="119"/>
      <c r="K1237" s="119"/>
      <c r="L1237" s="119"/>
      <c r="M1237" s="216"/>
      <c r="N1237" s="119"/>
      <c r="O1237" s="119"/>
      <c r="P1237" s="119"/>
      <c r="Q1237" s="215" t="s">
        <v>1287</v>
      </c>
      <c r="R1237" s="215" t="s">
        <v>1441</v>
      </c>
      <c r="S1237" s="119"/>
      <c r="T1237" s="119"/>
      <c r="U1237" s="119"/>
      <c r="V1237" s="119"/>
      <c r="W1237" s="119"/>
      <c r="X1237" s="119"/>
      <c r="Y1237" s="119"/>
      <c r="Z1237" s="119"/>
      <c r="AA1237" s="221" t="s">
        <v>788</v>
      </c>
      <c r="AB1237" s="18">
        <v>22.4</v>
      </c>
      <c r="AC1237" s="222">
        <v>18.59</v>
      </c>
      <c r="AD1237" s="223"/>
      <c r="AE1237" s="222">
        <v>18.59</v>
      </c>
      <c r="AF1237" s="222">
        <v>0.36</v>
      </c>
      <c r="AG1237" s="222">
        <v>18.59</v>
      </c>
      <c r="AH1237" s="146">
        <f t="shared" si="26"/>
        <v>18.790000000000003</v>
      </c>
      <c r="AI1237" s="222">
        <v>27.5</v>
      </c>
      <c r="AJ1237" s="223"/>
      <c r="AK1237" s="119"/>
      <c r="AL1237" s="119"/>
      <c r="AM1237" s="119" t="s">
        <v>789</v>
      </c>
      <c r="AN1237" s="119" t="s">
        <v>231</v>
      </c>
      <c r="AO1237" s="119">
        <v>284</v>
      </c>
      <c r="AP1237" s="119"/>
      <c r="AQ1237" s="119">
        <v>599</v>
      </c>
      <c r="AR1237" s="119">
        <v>609</v>
      </c>
      <c r="AS1237" s="119">
        <v>2009</v>
      </c>
      <c r="AT1237" s="119"/>
      <c r="AU1237" s="119"/>
      <c r="AV1237" s="119"/>
      <c r="AW1237" s="119" t="s">
        <v>790</v>
      </c>
      <c r="AX1237" s="119"/>
      <c r="AY1237" s="119"/>
      <c r="AZ1237" s="119"/>
      <c r="BA1237" s="119"/>
      <c r="BB1237" s="119"/>
      <c r="BC1237" s="119"/>
      <c r="BD1237" s="119"/>
      <c r="BE1237" s="119"/>
      <c r="BF1237" s="119"/>
      <c r="BG1237" s="119"/>
      <c r="BH1237" s="119"/>
      <c r="BI1237" s="119"/>
      <c r="BJ1237" s="119"/>
      <c r="BK1237" s="175"/>
      <c r="BL1237" s="176"/>
      <c r="BM1237" s="176"/>
      <c r="BN1237" s="176"/>
      <c r="BO1237" s="176"/>
      <c r="BP1237" s="177"/>
      <c r="BQ1237" s="177"/>
      <c r="BR1237" s="119"/>
    </row>
    <row r="1238" spans="1:70" ht="12" customHeight="1">
      <c r="A1238" s="215" t="s">
        <v>1502</v>
      </c>
      <c r="B1238" s="216">
        <v>414.93</v>
      </c>
      <c r="C1238" s="119"/>
      <c r="D1238" s="218">
        <v>413.94</v>
      </c>
      <c r="E1238" s="219" t="s">
        <v>786</v>
      </c>
      <c r="F1238" s="67">
        <f>IF(D1238&lt;=374.5,(D1238-'[2]Stages'!$C$73)*'[2]Stages'!$H$74+'[2]Stages'!$E$73,IF(D1238&lt;=385.3,(D1238-'[2]Stages'!$C$74)*'[2]Stages'!$H$75+'[2]Stages'!$E$74,IF(D1238&lt;=391.8,(D1238-'[2]Stages'!$C$75)*'[2]Stages'!$H$76+'[2]Stages'!$E$75,IF(D1238&lt;=397.5,(D1238-'[2]Stages'!$C$76)*'[2]Stages'!$H$77+'[2]Stages'!$E$76,IF(D1238&lt;=407,(D1238-'[2]Stages'!$C$77)*'[2]Stages'!$H$78+'[2]Stages'!$E$77,IF(D1238&lt;=411.2,(D1238-'[2]Stages'!$C$78)*'[2]Stages'!$H$79+'[2]Stages'!$E$78,IF(D1238&lt;=416,(D1238-'[2]Stages'!$C$79)*'[2]Stages'!$H$80+'[2]Stages'!$E$79)))))))</f>
        <v>415.58641666666665</v>
      </c>
      <c r="G1238" s="119" t="s">
        <v>19</v>
      </c>
      <c r="H1238" s="215" t="s">
        <v>1503</v>
      </c>
      <c r="I1238" s="220" t="s">
        <v>1498</v>
      </c>
      <c r="J1238" s="119"/>
      <c r="K1238" s="119"/>
      <c r="L1238" s="119"/>
      <c r="M1238" s="216"/>
      <c r="N1238" s="119"/>
      <c r="O1238" s="119"/>
      <c r="P1238" s="119"/>
      <c r="Q1238" s="215" t="s">
        <v>1317</v>
      </c>
      <c r="R1238" s="215" t="s">
        <v>1466</v>
      </c>
      <c r="S1238" s="119"/>
      <c r="T1238" s="119"/>
      <c r="U1238" s="119"/>
      <c r="V1238" s="119"/>
      <c r="W1238" s="119"/>
      <c r="X1238" s="119"/>
      <c r="Y1238" s="119"/>
      <c r="Z1238" s="119"/>
      <c r="AA1238" s="221" t="s">
        <v>788</v>
      </c>
      <c r="AB1238" s="18">
        <v>22.4</v>
      </c>
      <c r="AC1238" s="222">
        <v>17.86</v>
      </c>
      <c r="AD1238" s="223"/>
      <c r="AE1238" s="222">
        <v>17.86</v>
      </c>
      <c r="AF1238" s="222">
        <v>0.18</v>
      </c>
      <c r="AG1238" s="222">
        <v>17.86</v>
      </c>
      <c r="AH1238" s="146">
        <f t="shared" si="26"/>
        <v>18.060000000000002</v>
      </c>
      <c r="AI1238" s="222">
        <v>30.7</v>
      </c>
      <c r="AJ1238" s="223"/>
      <c r="AK1238" s="119"/>
      <c r="AL1238" s="119"/>
      <c r="AM1238" s="119" t="s">
        <v>789</v>
      </c>
      <c r="AN1238" s="119" t="s">
        <v>231</v>
      </c>
      <c r="AO1238" s="119">
        <v>284</v>
      </c>
      <c r="AP1238" s="119"/>
      <c r="AQ1238" s="119">
        <v>599</v>
      </c>
      <c r="AR1238" s="119">
        <v>609</v>
      </c>
      <c r="AS1238" s="119">
        <v>2009</v>
      </c>
      <c r="AT1238" s="119"/>
      <c r="AU1238" s="119"/>
      <c r="AV1238" s="119"/>
      <c r="AW1238" s="119" t="s">
        <v>790</v>
      </c>
      <c r="AX1238" s="119"/>
      <c r="AY1238" s="119"/>
      <c r="AZ1238" s="119"/>
      <c r="BA1238" s="119"/>
      <c r="BB1238" s="119"/>
      <c r="BC1238" s="119"/>
      <c r="BD1238" s="119"/>
      <c r="BE1238" s="119"/>
      <c r="BF1238" s="119"/>
      <c r="BG1238" s="119"/>
      <c r="BH1238" s="119"/>
      <c r="BI1238" s="119"/>
      <c r="BJ1238" s="119"/>
      <c r="BK1238" s="175"/>
      <c r="BL1238" s="176"/>
      <c r="BM1238" s="176"/>
      <c r="BN1238" s="176"/>
      <c r="BO1238" s="176"/>
      <c r="BP1238" s="177"/>
      <c r="BQ1238" s="177"/>
      <c r="BR1238" s="119"/>
    </row>
    <row r="1239" spans="1:70" ht="12" customHeight="1">
      <c r="A1239" s="215" t="s">
        <v>1504</v>
      </c>
      <c r="B1239" s="216">
        <v>415</v>
      </c>
      <c r="C1239" s="119"/>
      <c r="D1239" s="218">
        <v>414</v>
      </c>
      <c r="E1239" s="219" t="s">
        <v>786</v>
      </c>
      <c r="F1239" s="67">
        <f>IF(D1239&lt;=374.5,(D1239-'[2]Stages'!$C$73)*'[2]Stages'!$H$74+'[2]Stages'!$E$73,IF(D1239&lt;=385.3,(D1239-'[2]Stages'!$C$74)*'[2]Stages'!$H$75+'[2]Stages'!$E$74,IF(D1239&lt;=391.8,(D1239-'[2]Stages'!$C$75)*'[2]Stages'!$H$76+'[2]Stages'!$E$75,IF(D1239&lt;=397.5,(D1239-'[2]Stages'!$C$76)*'[2]Stages'!$H$77+'[2]Stages'!$E$76,IF(D1239&lt;=407,(D1239-'[2]Stages'!$C$77)*'[2]Stages'!$H$78+'[2]Stages'!$E$77,IF(D1239&lt;=411.2,(D1239-'[2]Stages'!$C$78)*'[2]Stages'!$H$79+'[2]Stages'!$E$78,IF(D1239&lt;=416,(D1239-'[2]Stages'!$C$79)*'[2]Stages'!$H$80+'[2]Stages'!$E$79)))))))</f>
        <v>415.69166666666666</v>
      </c>
      <c r="G1239" s="119" t="s">
        <v>19</v>
      </c>
      <c r="H1239" s="215" t="s">
        <v>1450</v>
      </c>
      <c r="I1239" s="220" t="s">
        <v>1498</v>
      </c>
      <c r="J1239" s="119"/>
      <c r="K1239" s="119"/>
      <c r="L1239" s="119"/>
      <c r="M1239" s="216"/>
      <c r="N1239" s="119"/>
      <c r="O1239" s="119"/>
      <c r="P1239" s="119"/>
      <c r="Q1239" s="215" t="s">
        <v>1317</v>
      </c>
      <c r="R1239" s="215" t="s">
        <v>1466</v>
      </c>
      <c r="S1239" s="119"/>
      <c r="T1239" s="119"/>
      <c r="U1239" s="119"/>
      <c r="V1239" s="119"/>
      <c r="W1239" s="119"/>
      <c r="X1239" s="119"/>
      <c r="Y1239" s="119"/>
      <c r="Z1239" s="119"/>
      <c r="AA1239" s="221" t="s">
        <v>788</v>
      </c>
      <c r="AB1239" s="18">
        <v>22.4</v>
      </c>
      <c r="AC1239" s="222">
        <v>18.17</v>
      </c>
      <c r="AD1239" s="223"/>
      <c r="AE1239" s="222">
        <v>18.17</v>
      </c>
      <c r="AF1239" s="222">
        <v>0.16</v>
      </c>
      <c r="AG1239" s="222">
        <v>18.17</v>
      </c>
      <c r="AH1239" s="146">
        <f aca="true" t="shared" si="27" ref="AH1239:AH1302">AG1239+(22.6-AB1239)</f>
        <v>18.370000000000005</v>
      </c>
      <c r="AI1239" s="222">
        <v>29.4</v>
      </c>
      <c r="AJ1239" s="223"/>
      <c r="AK1239" s="119"/>
      <c r="AL1239" s="119"/>
      <c r="AM1239" s="119" t="s">
        <v>789</v>
      </c>
      <c r="AN1239" s="119" t="s">
        <v>231</v>
      </c>
      <c r="AO1239" s="119">
        <v>284</v>
      </c>
      <c r="AP1239" s="119"/>
      <c r="AQ1239" s="119">
        <v>599</v>
      </c>
      <c r="AR1239" s="119">
        <v>609</v>
      </c>
      <c r="AS1239" s="119">
        <v>2009</v>
      </c>
      <c r="AT1239" s="119"/>
      <c r="AU1239" s="119"/>
      <c r="AV1239" s="119"/>
      <c r="AW1239" s="119" t="s">
        <v>790</v>
      </c>
      <c r="AX1239" s="119"/>
      <c r="AY1239" s="119"/>
      <c r="AZ1239" s="119"/>
      <c r="BA1239" s="119"/>
      <c r="BB1239" s="119"/>
      <c r="BC1239" s="119"/>
      <c r="BD1239" s="119"/>
      <c r="BE1239" s="119"/>
      <c r="BF1239" s="119"/>
      <c r="BG1239" s="119"/>
      <c r="BH1239" s="119"/>
      <c r="BI1239" s="119"/>
      <c r="BJ1239" s="119"/>
      <c r="BK1239" s="175"/>
      <c r="BL1239" s="176"/>
      <c r="BM1239" s="176"/>
      <c r="BN1239" s="176"/>
      <c r="BO1239" s="176"/>
      <c r="BP1239" s="177"/>
      <c r="BQ1239" s="177"/>
      <c r="BR1239" s="119"/>
    </row>
    <row r="1240" spans="1:70" ht="12" customHeight="1">
      <c r="A1240" s="215" t="s">
        <v>1505</v>
      </c>
      <c r="B1240" s="216">
        <v>415.01</v>
      </c>
      <c r="C1240" s="119"/>
      <c r="D1240" s="218">
        <v>414.01</v>
      </c>
      <c r="E1240" s="219" t="s">
        <v>786</v>
      </c>
      <c r="F1240" s="67">
        <f>IF(D1240&lt;=374.5,(D1240-'[2]Stages'!$C$73)*'[2]Stages'!$H$74+'[2]Stages'!$E$73,IF(D1240&lt;=385.3,(D1240-'[2]Stages'!$C$74)*'[2]Stages'!$H$75+'[2]Stages'!$E$74,IF(D1240&lt;=391.8,(D1240-'[2]Stages'!$C$75)*'[2]Stages'!$H$76+'[2]Stages'!$E$75,IF(D1240&lt;=397.5,(D1240-'[2]Stages'!$C$76)*'[2]Stages'!$H$77+'[2]Stages'!$E$76,IF(D1240&lt;=407,(D1240-'[2]Stages'!$C$77)*'[2]Stages'!$H$78+'[2]Stages'!$E$77,IF(D1240&lt;=411.2,(D1240-'[2]Stages'!$C$78)*'[2]Stages'!$H$79+'[2]Stages'!$E$78,IF(D1240&lt;=416,(D1240-'[2]Stages'!$C$79)*'[2]Stages'!$H$80+'[2]Stages'!$E$79)))))))</f>
        <v>415.7092083333333</v>
      </c>
      <c r="G1240" s="119" t="s">
        <v>19</v>
      </c>
      <c r="H1240" s="215" t="s">
        <v>1450</v>
      </c>
      <c r="I1240" s="220" t="s">
        <v>1498</v>
      </c>
      <c r="J1240" s="119"/>
      <c r="K1240" s="119"/>
      <c r="L1240" s="119"/>
      <c r="M1240" s="216"/>
      <c r="N1240" s="119"/>
      <c r="O1240" s="119"/>
      <c r="P1240" s="119"/>
      <c r="Q1240" s="215" t="s">
        <v>1317</v>
      </c>
      <c r="R1240" s="215" t="s">
        <v>1466</v>
      </c>
      <c r="S1240" s="119"/>
      <c r="T1240" s="119"/>
      <c r="U1240" s="119"/>
      <c r="V1240" s="119"/>
      <c r="W1240" s="119"/>
      <c r="X1240" s="119"/>
      <c r="Y1240" s="119"/>
      <c r="Z1240" s="119"/>
      <c r="AA1240" s="221" t="s">
        <v>788</v>
      </c>
      <c r="AB1240" s="18">
        <v>22.4</v>
      </c>
      <c r="AC1240" s="222">
        <v>18.3</v>
      </c>
      <c r="AD1240" s="223"/>
      <c r="AE1240" s="222">
        <v>18.3</v>
      </c>
      <c r="AF1240" s="222">
        <v>0.27</v>
      </c>
      <c r="AG1240" s="222">
        <v>18.3</v>
      </c>
      <c r="AH1240" s="146">
        <f t="shared" si="27"/>
        <v>18.500000000000004</v>
      </c>
      <c r="AI1240" s="222">
        <v>28.8</v>
      </c>
      <c r="AJ1240" s="223"/>
      <c r="AK1240" s="119"/>
      <c r="AL1240" s="119"/>
      <c r="AM1240" s="119" t="s">
        <v>789</v>
      </c>
      <c r="AN1240" s="119" t="s">
        <v>231</v>
      </c>
      <c r="AO1240" s="119">
        <v>284</v>
      </c>
      <c r="AP1240" s="119"/>
      <c r="AQ1240" s="119">
        <v>599</v>
      </c>
      <c r="AR1240" s="119">
        <v>609</v>
      </c>
      <c r="AS1240" s="119">
        <v>2009</v>
      </c>
      <c r="AT1240" s="119"/>
      <c r="AU1240" s="119"/>
      <c r="AV1240" s="119"/>
      <c r="AW1240" s="119" t="s">
        <v>790</v>
      </c>
      <c r="AX1240" s="119"/>
      <c r="AY1240" s="119"/>
      <c r="AZ1240" s="119"/>
      <c r="BA1240" s="119"/>
      <c r="BB1240" s="119"/>
      <c r="BC1240" s="119"/>
      <c r="BD1240" s="119"/>
      <c r="BE1240" s="119"/>
      <c r="BF1240" s="119"/>
      <c r="BG1240" s="119"/>
      <c r="BH1240" s="119"/>
      <c r="BI1240" s="119"/>
      <c r="BJ1240" s="119"/>
      <c r="BK1240" s="175"/>
      <c r="BL1240" s="176"/>
      <c r="BM1240" s="176"/>
      <c r="BN1240" s="176"/>
      <c r="BO1240" s="176"/>
      <c r="BP1240" s="177"/>
      <c r="BQ1240" s="177"/>
      <c r="BR1240" s="119"/>
    </row>
    <row r="1241" spans="1:70" ht="12" customHeight="1">
      <c r="A1241" s="215" t="s">
        <v>1506</v>
      </c>
      <c r="B1241" s="216">
        <v>415.09</v>
      </c>
      <c r="C1241" s="119"/>
      <c r="D1241" s="218">
        <v>414.07</v>
      </c>
      <c r="E1241" s="219" t="s">
        <v>786</v>
      </c>
      <c r="F1241" s="67">
        <f>IF(D1241&lt;=374.5,(D1241-'[2]Stages'!$C$73)*'[2]Stages'!$H$74+'[2]Stages'!$E$73,IF(D1241&lt;=385.3,(D1241-'[2]Stages'!$C$74)*'[2]Stages'!$H$75+'[2]Stages'!$E$74,IF(D1241&lt;=391.8,(D1241-'[2]Stages'!$C$75)*'[2]Stages'!$H$76+'[2]Stages'!$E$75,IF(D1241&lt;=397.5,(D1241-'[2]Stages'!$C$76)*'[2]Stages'!$H$77+'[2]Stages'!$E$76,IF(D1241&lt;=407,(D1241-'[2]Stages'!$C$77)*'[2]Stages'!$H$78+'[2]Stages'!$E$77,IF(D1241&lt;=411.2,(D1241-'[2]Stages'!$C$78)*'[2]Stages'!$H$79+'[2]Stages'!$E$78,IF(D1241&lt;=416,(D1241-'[2]Stages'!$C$79)*'[2]Stages'!$H$80+'[2]Stages'!$E$79)))))))</f>
        <v>415.81445833333333</v>
      </c>
      <c r="G1241" s="119" t="s">
        <v>19</v>
      </c>
      <c r="H1241" s="215" t="s">
        <v>1450</v>
      </c>
      <c r="I1241" s="220" t="s">
        <v>1498</v>
      </c>
      <c r="J1241" s="119"/>
      <c r="K1241" s="119"/>
      <c r="L1241" s="119"/>
      <c r="M1241" s="216"/>
      <c r="N1241" s="119"/>
      <c r="O1241" s="119"/>
      <c r="P1241" s="119"/>
      <c r="Q1241" s="215" t="s">
        <v>1317</v>
      </c>
      <c r="R1241" s="215" t="s">
        <v>1466</v>
      </c>
      <c r="S1241" s="119"/>
      <c r="T1241" s="119"/>
      <c r="U1241" s="119"/>
      <c r="V1241" s="119"/>
      <c r="W1241" s="119"/>
      <c r="X1241" s="119"/>
      <c r="Y1241" s="119"/>
      <c r="Z1241" s="119"/>
      <c r="AA1241" s="221" t="s">
        <v>788</v>
      </c>
      <c r="AB1241" s="18">
        <v>22.4</v>
      </c>
      <c r="AC1241" s="222">
        <v>17.91</v>
      </c>
      <c r="AD1241" s="223"/>
      <c r="AE1241" s="222">
        <v>17.91</v>
      </c>
      <c r="AF1241" s="222">
        <v>0.23</v>
      </c>
      <c r="AG1241" s="222">
        <v>17.91</v>
      </c>
      <c r="AH1241" s="146">
        <f t="shared" si="27"/>
        <v>18.110000000000003</v>
      </c>
      <c r="AI1241" s="222">
        <v>30.5</v>
      </c>
      <c r="AJ1241" s="223"/>
      <c r="AK1241" s="119"/>
      <c r="AL1241" s="119"/>
      <c r="AM1241" s="119" t="s">
        <v>789</v>
      </c>
      <c r="AN1241" s="119" t="s">
        <v>231</v>
      </c>
      <c r="AO1241" s="119">
        <v>284</v>
      </c>
      <c r="AP1241" s="119"/>
      <c r="AQ1241" s="119">
        <v>599</v>
      </c>
      <c r="AR1241" s="119">
        <v>609</v>
      </c>
      <c r="AS1241" s="119">
        <v>2009</v>
      </c>
      <c r="AT1241" s="119"/>
      <c r="AU1241" s="119"/>
      <c r="AV1241" s="119"/>
      <c r="AW1241" s="119" t="s">
        <v>790</v>
      </c>
      <c r="AX1241" s="119"/>
      <c r="AY1241" s="119"/>
      <c r="AZ1241" s="119"/>
      <c r="BA1241" s="119"/>
      <c r="BB1241" s="119"/>
      <c r="BC1241" s="119"/>
      <c r="BD1241" s="119"/>
      <c r="BE1241" s="119"/>
      <c r="BF1241" s="119"/>
      <c r="BG1241" s="119"/>
      <c r="BH1241" s="119"/>
      <c r="BI1241" s="119"/>
      <c r="BJ1241" s="119"/>
      <c r="BK1241" s="175"/>
      <c r="BL1241" s="176"/>
      <c r="BM1241" s="176"/>
      <c r="BN1241" s="176"/>
      <c r="BO1241" s="176"/>
      <c r="BP1241" s="177"/>
      <c r="BQ1241" s="177"/>
      <c r="BR1241" s="119"/>
    </row>
    <row r="1242" spans="1:70" ht="12" customHeight="1">
      <c r="A1242" s="215" t="s">
        <v>1507</v>
      </c>
      <c r="B1242" s="216">
        <v>415.13</v>
      </c>
      <c r="C1242" s="119"/>
      <c r="D1242" s="218">
        <v>414.1</v>
      </c>
      <c r="E1242" s="219" t="s">
        <v>786</v>
      </c>
      <c r="F1242" s="67">
        <f>IF(D1242&lt;=374.5,(D1242-'[2]Stages'!$C$73)*'[2]Stages'!$H$74+'[2]Stages'!$E$73,IF(D1242&lt;=385.3,(D1242-'[2]Stages'!$C$74)*'[2]Stages'!$H$75+'[2]Stages'!$E$74,IF(D1242&lt;=391.8,(D1242-'[2]Stages'!$C$75)*'[2]Stages'!$H$76+'[2]Stages'!$E$75,IF(D1242&lt;=397.5,(D1242-'[2]Stages'!$C$76)*'[2]Stages'!$H$77+'[2]Stages'!$E$76,IF(D1242&lt;=407,(D1242-'[2]Stages'!$C$77)*'[2]Stages'!$H$78+'[2]Stages'!$E$77,IF(D1242&lt;=411.2,(D1242-'[2]Stages'!$C$78)*'[2]Stages'!$H$79+'[2]Stages'!$E$78,IF(D1242&lt;=416,(D1242-'[2]Stages'!$C$79)*'[2]Stages'!$H$80+'[2]Stages'!$E$79)))))))</f>
        <v>415.86708333333337</v>
      </c>
      <c r="G1242" s="119" t="s">
        <v>19</v>
      </c>
      <c r="H1242" s="215" t="s">
        <v>1450</v>
      </c>
      <c r="I1242" s="220" t="s">
        <v>1508</v>
      </c>
      <c r="J1242" s="119"/>
      <c r="K1242" s="119"/>
      <c r="L1242" s="119"/>
      <c r="M1242" s="216"/>
      <c r="N1242" s="119"/>
      <c r="O1242" s="119"/>
      <c r="P1242" s="119"/>
      <c r="Q1242" s="215" t="s">
        <v>1317</v>
      </c>
      <c r="R1242" s="215" t="s">
        <v>1466</v>
      </c>
      <c r="S1242" s="119"/>
      <c r="T1242" s="119"/>
      <c r="U1242" s="119"/>
      <c r="V1242" s="119"/>
      <c r="W1242" s="119"/>
      <c r="X1242" s="119"/>
      <c r="Y1242" s="119"/>
      <c r="Z1242" s="119"/>
      <c r="AA1242" s="221" t="s">
        <v>788</v>
      </c>
      <c r="AB1242" s="18">
        <v>22.4</v>
      </c>
      <c r="AC1242" s="222">
        <v>17.72</v>
      </c>
      <c r="AD1242" s="223"/>
      <c r="AE1242" s="222">
        <v>17.72</v>
      </c>
      <c r="AF1242" s="222">
        <v>0.11</v>
      </c>
      <c r="AG1242" s="222">
        <v>17.72</v>
      </c>
      <c r="AH1242" s="146">
        <f t="shared" si="27"/>
        <v>17.92</v>
      </c>
      <c r="AI1242" s="222">
        <v>31.3</v>
      </c>
      <c r="AJ1242" s="223"/>
      <c r="AK1242" s="119"/>
      <c r="AL1242" s="119"/>
      <c r="AM1242" s="119" t="s">
        <v>789</v>
      </c>
      <c r="AN1242" s="119" t="s">
        <v>231</v>
      </c>
      <c r="AO1242" s="119">
        <v>284</v>
      </c>
      <c r="AP1242" s="119"/>
      <c r="AQ1242" s="119">
        <v>599</v>
      </c>
      <c r="AR1242" s="119">
        <v>609</v>
      </c>
      <c r="AS1242" s="119">
        <v>2009</v>
      </c>
      <c r="AT1242" s="119"/>
      <c r="AU1242" s="119"/>
      <c r="AV1242" s="119"/>
      <c r="AW1242" s="119" t="s">
        <v>790</v>
      </c>
      <c r="AX1242" s="119"/>
      <c r="AY1242" s="119"/>
      <c r="AZ1242" s="119"/>
      <c r="BA1242" s="119"/>
      <c r="BB1242" s="119"/>
      <c r="BC1242" s="119"/>
      <c r="BD1242" s="119"/>
      <c r="BE1242" s="119"/>
      <c r="BF1242" s="119"/>
      <c r="BG1242" s="119"/>
      <c r="BH1242" s="119"/>
      <c r="BI1242" s="119"/>
      <c r="BJ1242" s="119"/>
      <c r="BK1242" s="175"/>
      <c r="BL1242" s="176"/>
      <c r="BM1242" s="176"/>
      <c r="BN1242" s="176"/>
      <c r="BO1242" s="176"/>
      <c r="BP1242" s="177"/>
      <c r="BQ1242" s="177"/>
      <c r="BR1242" s="119"/>
    </row>
    <row r="1243" spans="1:70" ht="12" customHeight="1">
      <c r="A1243" s="215" t="s">
        <v>1509</v>
      </c>
      <c r="B1243" s="216">
        <v>415.13</v>
      </c>
      <c r="C1243" s="119"/>
      <c r="D1243" s="218">
        <v>414.1</v>
      </c>
      <c r="E1243" s="219" t="s">
        <v>786</v>
      </c>
      <c r="F1243" s="67">
        <f>IF(D1243&lt;=374.5,(D1243-'[2]Stages'!$C$73)*'[2]Stages'!$H$74+'[2]Stages'!$E$73,IF(D1243&lt;=385.3,(D1243-'[2]Stages'!$C$74)*'[2]Stages'!$H$75+'[2]Stages'!$E$74,IF(D1243&lt;=391.8,(D1243-'[2]Stages'!$C$75)*'[2]Stages'!$H$76+'[2]Stages'!$E$75,IF(D1243&lt;=397.5,(D1243-'[2]Stages'!$C$76)*'[2]Stages'!$H$77+'[2]Stages'!$E$76,IF(D1243&lt;=407,(D1243-'[2]Stages'!$C$77)*'[2]Stages'!$H$78+'[2]Stages'!$E$77,IF(D1243&lt;=411.2,(D1243-'[2]Stages'!$C$78)*'[2]Stages'!$H$79+'[2]Stages'!$E$78,IF(D1243&lt;=416,(D1243-'[2]Stages'!$C$79)*'[2]Stages'!$H$80+'[2]Stages'!$E$79)))))))</f>
        <v>415.86708333333337</v>
      </c>
      <c r="G1243" s="119" t="s">
        <v>19</v>
      </c>
      <c r="H1243" s="215" t="s">
        <v>1450</v>
      </c>
      <c r="I1243" s="220" t="s">
        <v>1508</v>
      </c>
      <c r="J1243" s="119"/>
      <c r="K1243" s="119"/>
      <c r="L1243" s="119"/>
      <c r="M1243" s="216"/>
      <c r="N1243" s="119"/>
      <c r="O1243" s="119"/>
      <c r="P1243" s="119"/>
      <c r="Q1243" s="215" t="s">
        <v>1317</v>
      </c>
      <c r="R1243" s="215" t="s">
        <v>1466</v>
      </c>
      <c r="S1243" s="119"/>
      <c r="T1243" s="119"/>
      <c r="U1243" s="119"/>
      <c r="V1243" s="119"/>
      <c r="W1243" s="119"/>
      <c r="X1243" s="119"/>
      <c r="Y1243" s="119"/>
      <c r="Z1243" s="119"/>
      <c r="AA1243" s="221" t="s">
        <v>788</v>
      </c>
      <c r="AB1243" s="18">
        <v>22.4</v>
      </c>
      <c r="AC1243" s="222">
        <v>17.78</v>
      </c>
      <c r="AD1243" s="223"/>
      <c r="AE1243" s="222">
        <v>17.78</v>
      </c>
      <c r="AF1243" s="222">
        <v>0.3</v>
      </c>
      <c r="AG1243" s="222">
        <v>17.78</v>
      </c>
      <c r="AH1243" s="146">
        <f t="shared" si="27"/>
        <v>17.980000000000004</v>
      </c>
      <c r="AI1243" s="222">
        <v>31</v>
      </c>
      <c r="AJ1243" s="223"/>
      <c r="AK1243" s="119"/>
      <c r="AL1243" s="119"/>
      <c r="AM1243" s="119" t="s">
        <v>789</v>
      </c>
      <c r="AN1243" s="119" t="s">
        <v>231</v>
      </c>
      <c r="AO1243" s="119">
        <v>284</v>
      </c>
      <c r="AP1243" s="119"/>
      <c r="AQ1243" s="119">
        <v>599</v>
      </c>
      <c r="AR1243" s="119">
        <v>609</v>
      </c>
      <c r="AS1243" s="119">
        <v>2009</v>
      </c>
      <c r="AT1243" s="119"/>
      <c r="AU1243" s="119"/>
      <c r="AV1243" s="119"/>
      <c r="AW1243" s="119" t="s">
        <v>790</v>
      </c>
      <c r="AX1243" s="119"/>
      <c r="AY1243" s="119"/>
      <c r="AZ1243" s="119"/>
      <c r="BA1243" s="119"/>
      <c r="BB1243" s="119"/>
      <c r="BC1243" s="119"/>
      <c r="BD1243" s="119"/>
      <c r="BE1243" s="119"/>
      <c r="BF1243" s="119"/>
      <c r="BG1243" s="119"/>
      <c r="BH1243" s="119"/>
      <c r="BI1243" s="119"/>
      <c r="BJ1243" s="119"/>
      <c r="BK1243" s="175"/>
      <c r="BL1243" s="176"/>
      <c r="BM1243" s="176"/>
      <c r="BN1243" s="176"/>
      <c r="BO1243" s="176"/>
      <c r="BP1243" s="177"/>
      <c r="BQ1243" s="177"/>
      <c r="BR1243" s="119"/>
    </row>
    <row r="1244" spans="1:70" ht="12" customHeight="1">
      <c r="A1244" s="215" t="s">
        <v>1510</v>
      </c>
      <c r="B1244" s="216">
        <v>415.14</v>
      </c>
      <c r="C1244" s="119"/>
      <c r="D1244" s="218">
        <v>414.11</v>
      </c>
      <c r="E1244" s="219" t="s">
        <v>786</v>
      </c>
      <c r="F1244" s="67">
        <f>IF(D1244&lt;=374.5,(D1244-'[2]Stages'!$C$73)*'[2]Stages'!$H$74+'[2]Stages'!$E$73,IF(D1244&lt;=385.3,(D1244-'[2]Stages'!$C$74)*'[2]Stages'!$H$75+'[2]Stages'!$E$74,IF(D1244&lt;=391.8,(D1244-'[2]Stages'!$C$75)*'[2]Stages'!$H$76+'[2]Stages'!$E$75,IF(D1244&lt;=397.5,(D1244-'[2]Stages'!$C$76)*'[2]Stages'!$H$77+'[2]Stages'!$E$76,IF(D1244&lt;=407,(D1244-'[2]Stages'!$C$77)*'[2]Stages'!$H$78+'[2]Stages'!$E$77,IF(D1244&lt;=411.2,(D1244-'[2]Stages'!$C$78)*'[2]Stages'!$H$79+'[2]Stages'!$E$78,IF(D1244&lt;=416,(D1244-'[2]Stages'!$C$79)*'[2]Stages'!$H$80+'[2]Stages'!$E$79)))))))</f>
        <v>415.884625</v>
      </c>
      <c r="G1244" s="119" t="s">
        <v>19</v>
      </c>
      <c r="H1244" s="215" t="s">
        <v>1450</v>
      </c>
      <c r="I1244" s="220" t="s">
        <v>1508</v>
      </c>
      <c r="J1244" s="119"/>
      <c r="K1244" s="119"/>
      <c r="L1244" s="119"/>
      <c r="M1244" s="216"/>
      <c r="N1244" s="119"/>
      <c r="O1244" s="119"/>
      <c r="P1244" s="119"/>
      <c r="Q1244" s="215" t="s">
        <v>1317</v>
      </c>
      <c r="R1244" s="215" t="s">
        <v>1466</v>
      </c>
      <c r="S1244" s="119"/>
      <c r="T1244" s="119"/>
      <c r="U1244" s="119"/>
      <c r="V1244" s="119"/>
      <c r="W1244" s="119"/>
      <c r="X1244" s="119"/>
      <c r="Y1244" s="119"/>
      <c r="Z1244" s="119"/>
      <c r="AA1244" s="226">
        <v>2</v>
      </c>
      <c r="AB1244" s="18">
        <v>22.4</v>
      </c>
      <c r="AC1244" s="222">
        <v>17.96</v>
      </c>
      <c r="AD1244" s="223"/>
      <c r="AE1244" s="222">
        <v>17.96</v>
      </c>
      <c r="AF1244" s="222">
        <v>0.24</v>
      </c>
      <c r="AG1244" s="222">
        <v>17.96</v>
      </c>
      <c r="AH1244" s="146">
        <f t="shared" si="27"/>
        <v>18.160000000000004</v>
      </c>
      <c r="AI1244" s="222">
        <v>30.3</v>
      </c>
      <c r="AJ1244" s="223"/>
      <c r="AK1244" s="119"/>
      <c r="AL1244" s="119"/>
      <c r="AM1244" s="119" t="s">
        <v>789</v>
      </c>
      <c r="AN1244" s="119" t="s">
        <v>231</v>
      </c>
      <c r="AO1244" s="119">
        <v>284</v>
      </c>
      <c r="AP1244" s="119"/>
      <c r="AQ1244" s="119">
        <v>599</v>
      </c>
      <c r="AR1244" s="119">
        <v>609</v>
      </c>
      <c r="AS1244" s="119">
        <v>2009</v>
      </c>
      <c r="AT1244" s="119"/>
      <c r="AU1244" s="119"/>
      <c r="AV1244" s="119"/>
      <c r="AW1244" s="119" t="s">
        <v>790</v>
      </c>
      <c r="AX1244" s="119"/>
      <c r="AY1244" s="119"/>
      <c r="AZ1244" s="119"/>
      <c r="BA1244" s="119"/>
      <c r="BB1244" s="119"/>
      <c r="BC1244" s="119"/>
      <c r="BD1244" s="119"/>
      <c r="BE1244" s="119"/>
      <c r="BF1244" s="119"/>
      <c r="BG1244" s="119"/>
      <c r="BH1244" s="119"/>
      <c r="BI1244" s="119"/>
      <c r="BJ1244" s="119"/>
      <c r="BK1244" s="175"/>
      <c r="BL1244" s="176"/>
      <c r="BM1244" s="176"/>
      <c r="BN1244" s="176"/>
      <c r="BO1244" s="176"/>
      <c r="BP1244" s="177"/>
      <c r="BQ1244" s="177"/>
      <c r="BR1244" s="119"/>
    </row>
    <row r="1245" spans="1:70" ht="12" customHeight="1">
      <c r="A1245" s="215" t="s">
        <v>1511</v>
      </c>
      <c r="B1245" s="216">
        <v>415.16</v>
      </c>
      <c r="C1245" s="119"/>
      <c r="D1245" s="218">
        <v>414.13</v>
      </c>
      <c r="E1245" s="219" t="s">
        <v>786</v>
      </c>
      <c r="F1245" s="67">
        <f>IF(D1245&lt;=374.5,(D1245-'[2]Stages'!$C$73)*'[2]Stages'!$H$74+'[2]Stages'!$E$73,IF(D1245&lt;=385.3,(D1245-'[2]Stages'!$C$74)*'[2]Stages'!$H$75+'[2]Stages'!$E$74,IF(D1245&lt;=391.8,(D1245-'[2]Stages'!$C$75)*'[2]Stages'!$H$76+'[2]Stages'!$E$75,IF(D1245&lt;=397.5,(D1245-'[2]Stages'!$C$76)*'[2]Stages'!$H$77+'[2]Stages'!$E$76,IF(D1245&lt;=407,(D1245-'[2]Stages'!$C$77)*'[2]Stages'!$H$78+'[2]Stages'!$E$77,IF(D1245&lt;=411.2,(D1245-'[2]Stages'!$C$78)*'[2]Stages'!$H$79+'[2]Stages'!$E$78,IF(D1245&lt;=416,(D1245-'[2]Stages'!$C$79)*'[2]Stages'!$H$80+'[2]Stages'!$E$79)))))))</f>
        <v>415.9197083333333</v>
      </c>
      <c r="G1245" s="119" t="s">
        <v>19</v>
      </c>
      <c r="H1245" s="215" t="s">
        <v>1450</v>
      </c>
      <c r="I1245" s="220" t="s">
        <v>1508</v>
      </c>
      <c r="J1245" s="119"/>
      <c r="K1245" s="119"/>
      <c r="L1245" s="119"/>
      <c r="M1245" s="216"/>
      <c r="N1245" s="119"/>
      <c r="O1245" s="119"/>
      <c r="P1245" s="119"/>
      <c r="Q1245" s="215" t="s">
        <v>1317</v>
      </c>
      <c r="R1245" s="215" t="s">
        <v>1466</v>
      </c>
      <c r="S1245" s="119"/>
      <c r="T1245" s="119"/>
      <c r="U1245" s="119"/>
      <c r="V1245" s="119"/>
      <c r="W1245" s="119"/>
      <c r="X1245" s="119"/>
      <c r="Y1245" s="119"/>
      <c r="Z1245" s="119"/>
      <c r="AA1245" s="221" t="s">
        <v>788</v>
      </c>
      <c r="AB1245" s="18">
        <v>22.4</v>
      </c>
      <c r="AC1245" s="222">
        <v>17.87</v>
      </c>
      <c r="AD1245" s="223"/>
      <c r="AE1245" s="222">
        <v>17.87</v>
      </c>
      <c r="AF1245" s="222">
        <v>0.57</v>
      </c>
      <c r="AG1245" s="222">
        <v>17.87</v>
      </c>
      <c r="AH1245" s="146">
        <f t="shared" si="27"/>
        <v>18.070000000000004</v>
      </c>
      <c r="AI1245" s="222">
        <v>30.6</v>
      </c>
      <c r="AJ1245" s="223"/>
      <c r="AK1245" s="119"/>
      <c r="AL1245" s="119"/>
      <c r="AM1245" s="119" t="s">
        <v>789</v>
      </c>
      <c r="AN1245" s="119" t="s">
        <v>231</v>
      </c>
      <c r="AO1245" s="119">
        <v>284</v>
      </c>
      <c r="AP1245" s="119"/>
      <c r="AQ1245" s="119">
        <v>599</v>
      </c>
      <c r="AR1245" s="119">
        <v>609</v>
      </c>
      <c r="AS1245" s="119">
        <v>2009</v>
      </c>
      <c r="AT1245" s="119"/>
      <c r="AU1245" s="119"/>
      <c r="AV1245" s="119"/>
      <c r="AW1245" s="119" t="s">
        <v>790</v>
      </c>
      <c r="AX1245" s="119"/>
      <c r="AY1245" s="119"/>
      <c r="AZ1245" s="119"/>
      <c r="BA1245" s="119"/>
      <c r="BB1245" s="119"/>
      <c r="BC1245" s="119"/>
      <c r="BD1245" s="119"/>
      <c r="BE1245" s="119"/>
      <c r="BF1245" s="119"/>
      <c r="BG1245" s="119"/>
      <c r="BH1245" s="119"/>
      <c r="BI1245" s="119"/>
      <c r="BJ1245" s="119"/>
      <c r="BK1245" s="175"/>
      <c r="BL1245" s="176"/>
      <c r="BM1245" s="176"/>
      <c r="BN1245" s="176"/>
      <c r="BO1245" s="176"/>
      <c r="BP1245" s="177"/>
      <c r="BQ1245" s="177"/>
      <c r="BR1245" s="119"/>
    </row>
    <row r="1246" spans="1:70" ht="12" customHeight="1">
      <c r="A1246" s="215" t="s">
        <v>1512</v>
      </c>
      <c r="B1246" s="216">
        <v>415.16</v>
      </c>
      <c r="C1246" s="119"/>
      <c r="D1246" s="218">
        <v>414.13</v>
      </c>
      <c r="E1246" s="219" t="s">
        <v>786</v>
      </c>
      <c r="F1246" s="67">
        <f>IF(D1246&lt;=374.5,(D1246-'[2]Stages'!$C$73)*'[2]Stages'!$H$74+'[2]Stages'!$E$73,IF(D1246&lt;=385.3,(D1246-'[2]Stages'!$C$74)*'[2]Stages'!$H$75+'[2]Stages'!$E$74,IF(D1246&lt;=391.8,(D1246-'[2]Stages'!$C$75)*'[2]Stages'!$H$76+'[2]Stages'!$E$75,IF(D1246&lt;=397.5,(D1246-'[2]Stages'!$C$76)*'[2]Stages'!$H$77+'[2]Stages'!$E$76,IF(D1246&lt;=407,(D1246-'[2]Stages'!$C$77)*'[2]Stages'!$H$78+'[2]Stages'!$E$77,IF(D1246&lt;=411.2,(D1246-'[2]Stages'!$C$78)*'[2]Stages'!$H$79+'[2]Stages'!$E$78,IF(D1246&lt;=416,(D1246-'[2]Stages'!$C$79)*'[2]Stages'!$H$80+'[2]Stages'!$E$79)))))))</f>
        <v>415.9197083333333</v>
      </c>
      <c r="G1246" s="119" t="s">
        <v>19</v>
      </c>
      <c r="H1246" s="215" t="s">
        <v>1450</v>
      </c>
      <c r="I1246" s="220" t="s">
        <v>1508</v>
      </c>
      <c r="J1246" s="119"/>
      <c r="K1246" s="119"/>
      <c r="L1246" s="119"/>
      <c r="M1246" s="216"/>
      <c r="N1246" s="119"/>
      <c r="O1246" s="119"/>
      <c r="P1246" s="119"/>
      <c r="Q1246" s="215" t="s">
        <v>1317</v>
      </c>
      <c r="R1246" s="215" t="s">
        <v>1466</v>
      </c>
      <c r="S1246" s="119"/>
      <c r="T1246" s="119"/>
      <c r="U1246" s="119"/>
      <c r="V1246" s="119"/>
      <c r="W1246" s="119"/>
      <c r="X1246" s="119"/>
      <c r="Y1246" s="119"/>
      <c r="Z1246" s="119"/>
      <c r="AA1246" s="221" t="s">
        <v>788</v>
      </c>
      <c r="AB1246" s="18">
        <v>22.4</v>
      </c>
      <c r="AC1246" s="222">
        <v>17.92</v>
      </c>
      <c r="AD1246" s="223"/>
      <c r="AE1246" s="222">
        <v>17.92</v>
      </c>
      <c r="AF1246" s="222">
        <v>0.15</v>
      </c>
      <c r="AG1246" s="222">
        <v>17.92</v>
      </c>
      <c r="AH1246" s="146">
        <f t="shared" si="27"/>
        <v>18.120000000000005</v>
      </c>
      <c r="AI1246" s="222">
        <v>30.4</v>
      </c>
      <c r="AJ1246" s="223"/>
      <c r="AK1246" s="119"/>
      <c r="AL1246" s="119"/>
      <c r="AM1246" s="119" t="s">
        <v>789</v>
      </c>
      <c r="AN1246" s="119" t="s">
        <v>231</v>
      </c>
      <c r="AO1246" s="119">
        <v>284</v>
      </c>
      <c r="AP1246" s="119"/>
      <c r="AQ1246" s="119">
        <v>599</v>
      </c>
      <c r="AR1246" s="119">
        <v>609</v>
      </c>
      <c r="AS1246" s="119">
        <v>2009</v>
      </c>
      <c r="AT1246" s="119"/>
      <c r="AU1246" s="119"/>
      <c r="AV1246" s="119"/>
      <c r="AW1246" s="119" t="s">
        <v>790</v>
      </c>
      <c r="AX1246" s="119"/>
      <c r="AY1246" s="119"/>
      <c r="AZ1246" s="119"/>
      <c r="BA1246" s="119"/>
      <c r="BB1246" s="119"/>
      <c r="BC1246" s="119"/>
      <c r="BD1246" s="119"/>
      <c r="BE1246" s="119"/>
      <c r="BF1246" s="119"/>
      <c r="BG1246" s="119"/>
      <c r="BH1246" s="119"/>
      <c r="BI1246" s="119"/>
      <c r="BJ1246" s="119"/>
      <c r="BK1246" s="175"/>
      <c r="BL1246" s="176"/>
      <c r="BM1246" s="176"/>
      <c r="BN1246" s="176"/>
      <c r="BO1246" s="176"/>
      <c r="BP1246" s="177"/>
      <c r="BQ1246" s="177"/>
      <c r="BR1246" s="119"/>
    </row>
    <row r="1247" spans="1:70" ht="12" customHeight="1">
      <c r="A1247" s="215" t="s">
        <v>1513</v>
      </c>
      <c r="B1247" s="216">
        <v>415.2</v>
      </c>
      <c r="C1247" s="119"/>
      <c r="D1247" s="218">
        <v>414.16</v>
      </c>
      <c r="E1247" s="219" t="s">
        <v>786</v>
      </c>
      <c r="F1247" s="67">
        <f>IF(D1247&lt;=374.5,(D1247-'[2]Stages'!$C$73)*'[2]Stages'!$H$74+'[2]Stages'!$E$73,IF(D1247&lt;=385.3,(D1247-'[2]Stages'!$C$74)*'[2]Stages'!$H$75+'[2]Stages'!$E$74,IF(D1247&lt;=391.8,(D1247-'[2]Stages'!$C$75)*'[2]Stages'!$H$76+'[2]Stages'!$E$75,IF(D1247&lt;=397.5,(D1247-'[2]Stages'!$C$76)*'[2]Stages'!$H$77+'[2]Stages'!$E$76,IF(D1247&lt;=407,(D1247-'[2]Stages'!$C$77)*'[2]Stages'!$H$78+'[2]Stages'!$E$77,IF(D1247&lt;=411.2,(D1247-'[2]Stages'!$C$78)*'[2]Stages'!$H$79+'[2]Stages'!$E$78,IF(D1247&lt;=416,(D1247-'[2]Stages'!$C$79)*'[2]Stages'!$H$80+'[2]Stages'!$E$79)))))))</f>
        <v>415.9723333333334</v>
      </c>
      <c r="G1247" s="119" t="s">
        <v>19</v>
      </c>
      <c r="H1247" s="215" t="s">
        <v>1450</v>
      </c>
      <c r="I1247" s="220"/>
      <c r="J1247" s="119"/>
      <c r="K1247" s="119"/>
      <c r="L1247" s="119"/>
      <c r="M1247" s="216"/>
      <c r="N1247" s="119"/>
      <c r="O1247" s="119"/>
      <c r="P1247" s="119"/>
      <c r="Q1247" s="215" t="s">
        <v>1287</v>
      </c>
      <c r="R1247" s="215" t="s">
        <v>1468</v>
      </c>
      <c r="S1247" s="119"/>
      <c r="T1247" s="119"/>
      <c r="U1247" s="119"/>
      <c r="V1247" s="119"/>
      <c r="W1247" s="119"/>
      <c r="X1247" s="119"/>
      <c r="Y1247" s="119"/>
      <c r="Z1247" s="119"/>
      <c r="AA1247" s="221" t="s">
        <v>788</v>
      </c>
      <c r="AB1247" s="18">
        <v>22.4</v>
      </c>
      <c r="AC1247" s="222">
        <v>17.75</v>
      </c>
      <c r="AD1247" s="223"/>
      <c r="AE1247" s="222">
        <v>17.75</v>
      </c>
      <c r="AF1247" s="222">
        <v>0.03</v>
      </c>
      <c r="AG1247" s="222">
        <v>17.75</v>
      </c>
      <c r="AH1247" s="146">
        <f t="shared" si="27"/>
        <v>17.950000000000003</v>
      </c>
      <c r="AI1247" s="222">
        <v>31.2</v>
      </c>
      <c r="AJ1247" s="223"/>
      <c r="AK1247" s="119"/>
      <c r="AL1247" s="119"/>
      <c r="AM1247" s="119" t="s">
        <v>789</v>
      </c>
      <c r="AN1247" s="119" t="s">
        <v>231</v>
      </c>
      <c r="AO1247" s="119">
        <v>284</v>
      </c>
      <c r="AP1247" s="119"/>
      <c r="AQ1247" s="119">
        <v>599</v>
      </c>
      <c r="AR1247" s="119">
        <v>609</v>
      </c>
      <c r="AS1247" s="119">
        <v>2009</v>
      </c>
      <c r="AT1247" s="119"/>
      <c r="AU1247" s="119"/>
      <c r="AV1247" s="119"/>
      <c r="AW1247" s="119" t="s">
        <v>790</v>
      </c>
      <c r="AX1247" s="119"/>
      <c r="AY1247" s="119"/>
      <c r="AZ1247" s="119"/>
      <c r="BA1247" s="119"/>
      <c r="BB1247" s="119"/>
      <c r="BC1247" s="119"/>
      <c r="BD1247" s="119"/>
      <c r="BE1247" s="119"/>
      <c r="BF1247" s="119"/>
      <c r="BG1247" s="119"/>
      <c r="BH1247" s="119"/>
      <c r="BI1247" s="119"/>
      <c r="BJ1247" s="119"/>
      <c r="BK1247" s="175"/>
      <c r="BL1247" s="176"/>
      <c r="BM1247" s="176"/>
      <c r="BN1247" s="176"/>
      <c r="BO1247" s="176"/>
      <c r="BP1247" s="177"/>
      <c r="BQ1247" s="177"/>
      <c r="BR1247" s="119"/>
    </row>
    <row r="1248" spans="1:70" ht="12" customHeight="1">
      <c r="A1248" s="215" t="s">
        <v>1514</v>
      </c>
      <c r="B1248" s="216">
        <v>415.41</v>
      </c>
      <c r="C1248" s="119"/>
      <c r="D1248" s="218">
        <v>414.33</v>
      </c>
      <c r="E1248" s="219" t="s">
        <v>786</v>
      </c>
      <c r="F1248" s="67">
        <f>IF(D1248&lt;=374.5,(D1248-'[2]Stages'!$C$73)*'[2]Stages'!$H$74+'[2]Stages'!$E$73,IF(D1248&lt;=385.3,(D1248-'[2]Stages'!$C$74)*'[2]Stages'!$H$75+'[2]Stages'!$E$74,IF(D1248&lt;=391.8,(D1248-'[2]Stages'!$C$75)*'[2]Stages'!$H$76+'[2]Stages'!$E$75,IF(D1248&lt;=397.5,(D1248-'[2]Stages'!$C$76)*'[2]Stages'!$H$77+'[2]Stages'!$E$76,IF(D1248&lt;=407,(D1248-'[2]Stages'!$C$77)*'[2]Stages'!$H$78+'[2]Stages'!$E$77,IF(D1248&lt;=411.2,(D1248-'[2]Stages'!$C$78)*'[2]Stages'!$H$79+'[2]Stages'!$E$78,IF(D1248&lt;=416,(D1248-'[2]Stages'!$C$79)*'[2]Stages'!$H$80+'[2]Stages'!$E$79)))))))</f>
        <v>416.27054166666665</v>
      </c>
      <c r="G1248" s="119" t="s">
        <v>19</v>
      </c>
      <c r="H1248" s="215" t="s">
        <v>1450</v>
      </c>
      <c r="I1248" s="220"/>
      <c r="J1248" s="119"/>
      <c r="K1248" s="119"/>
      <c r="L1248" s="119"/>
      <c r="M1248" s="216"/>
      <c r="N1248" s="119"/>
      <c r="O1248" s="119"/>
      <c r="P1248" s="119"/>
      <c r="Q1248" s="215" t="s">
        <v>1287</v>
      </c>
      <c r="R1248" s="215" t="s">
        <v>1468</v>
      </c>
      <c r="S1248" s="119"/>
      <c r="T1248" s="119"/>
      <c r="U1248" s="119"/>
      <c r="V1248" s="119"/>
      <c r="W1248" s="119"/>
      <c r="X1248" s="119"/>
      <c r="Y1248" s="119"/>
      <c r="Z1248" s="119"/>
      <c r="AA1248" s="221" t="s">
        <v>788</v>
      </c>
      <c r="AB1248" s="18">
        <v>22.4</v>
      </c>
      <c r="AC1248" s="222">
        <v>19.11</v>
      </c>
      <c r="AD1248" s="223"/>
      <c r="AE1248" s="222">
        <v>19.11</v>
      </c>
      <c r="AF1248" s="222">
        <v>0.33</v>
      </c>
      <c r="AG1248" s="222">
        <v>19.11</v>
      </c>
      <c r="AH1248" s="146">
        <f t="shared" si="27"/>
        <v>19.310000000000002</v>
      </c>
      <c r="AI1248" s="222">
        <v>25.2</v>
      </c>
      <c r="AJ1248" s="223"/>
      <c r="AK1248" s="119"/>
      <c r="AL1248" s="119"/>
      <c r="AM1248" s="119" t="s">
        <v>789</v>
      </c>
      <c r="AN1248" s="119" t="s">
        <v>231</v>
      </c>
      <c r="AO1248" s="119">
        <v>284</v>
      </c>
      <c r="AP1248" s="119"/>
      <c r="AQ1248" s="119">
        <v>599</v>
      </c>
      <c r="AR1248" s="119">
        <v>609</v>
      </c>
      <c r="AS1248" s="119">
        <v>2009</v>
      </c>
      <c r="AT1248" s="119"/>
      <c r="AU1248" s="119"/>
      <c r="AV1248" s="119"/>
      <c r="AW1248" s="119" t="s">
        <v>790</v>
      </c>
      <c r="AX1248" s="119"/>
      <c r="AY1248" s="119"/>
      <c r="AZ1248" s="119"/>
      <c r="BA1248" s="119"/>
      <c r="BB1248" s="119"/>
      <c r="BC1248" s="119"/>
      <c r="BD1248" s="119"/>
      <c r="BE1248" s="119"/>
      <c r="BF1248" s="119"/>
      <c r="BG1248" s="119"/>
      <c r="BH1248" s="119"/>
      <c r="BI1248" s="119"/>
      <c r="BJ1248" s="119"/>
      <c r="BK1248" s="175"/>
      <c r="BL1248" s="176"/>
      <c r="BM1248" s="176"/>
      <c r="BN1248" s="176"/>
      <c r="BO1248" s="176"/>
      <c r="BP1248" s="177"/>
      <c r="BQ1248" s="177"/>
      <c r="BR1248" s="119"/>
    </row>
    <row r="1249" spans="1:70" ht="12" customHeight="1">
      <c r="A1249" s="215" t="s">
        <v>1515</v>
      </c>
      <c r="B1249" s="216">
        <v>415.42</v>
      </c>
      <c r="C1249" s="119"/>
      <c r="D1249" s="218">
        <v>414.34</v>
      </c>
      <c r="E1249" s="219" t="s">
        <v>786</v>
      </c>
      <c r="F1249" s="67">
        <f>IF(D1249&lt;=374.5,(D1249-'[2]Stages'!$C$73)*'[2]Stages'!$H$74+'[2]Stages'!$E$73,IF(D1249&lt;=385.3,(D1249-'[2]Stages'!$C$74)*'[2]Stages'!$H$75+'[2]Stages'!$E$74,IF(D1249&lt;=391.8,(D1249-'[2]Stages'!$C$75)*'[2]Stages'!$H$76+'[2]Stages'!$E$75,IF(D1249&lt;=397.5,(D1249-'[2]Stages'!$C$76)*'[2]Stages'!$H$77+'[2]Stages'!$E$76,IF(D1249&lt;=407,(D1249-'[2]Stages'!$C$77)*'[2]Stages'!$H$78+'[2]Stages'!$E$77,IF(D1249&lt;=411.2,(D1249-'[2]Stages'!$C$78)*'[2]Stages'!$H$79+'[2]Stages'!$E$78,IF(D1249&lt;=416,(D1249-'[2]Stages'!$C$79)*'[2]Stages'!$H$80+'[2]Stages'!$E$79)))))))</f>
        <v>416.2880833333333</v>
      </c>
      <c r="G1249" s="119" t="s">
        <v>19</v>
      </c>
      <c r="H1249" s="215" t="s">
        <v>1450</v>
      </c>
      <c r="I1249" s="220" t="s">
        <v>1508</v>
      </c>
      <c r="J1249" s="119"/>
      <c r="K1249" s="119"/>
      <c r="L1249" s="119"/>
      <c r="M1249" s="216"/>
      <c r="N1249" s="119"/>
      <c r="O1249" s="119"/>
      <c r="P1249" s="119"/>
      <c r="Q1249" s="215" t="s">
        <v>1317</v>
      </c>
      <c r="R1249" s="215" t="s">
        <v>1466</v>
      </c>
      <c r="S1249" s="119"/>
      <c r="T1249" s="119"/>
      <c r="U1249" s="119"/>
      <c r="V1249" s="119"/>
      <c r="W1249" s="119"/>
      <c r="X1249" s="119"/>
      <c r="Y1249" s="119"/>
      <c r="Z1249" s="119"/>
      <c r="AA1249" s="226">
        <v>1</v>
      </c>
      <c r="AB1249" s="18">
        <v>22.4</v>
      </c>
      <c r="AC1249" s="222">
        <v>17.4</v>
      </c>
      <c r="AD1249" s="223"/>
      <c r="AE1249" s="222">
        <v>17.4</v>
      </c>
      <c r="AF1249" s="222"/>
      <c r="AG1249" s="222">
        <v>17.4</v>
      </c>
      <c r="AH1249" s="146">
        <f t="shared" si="27"/>
        <v>17.6</v>
      </c>
      <c r="AI1249" s="222">
        <v>32.7</v>
      </c>
      <c r="AJ1249" s="223"/>
      <c r="AK1249" s="119"/>
      <c r="AL1249" s="119"/>
      <c r="AM1249" s="119" t="s">
        <v>789</v>
      </c>
      <c r="AN1249" s="119" t="s">
        <v>231</v>
      </c>
      <c r="AO1249" s="119">
        <v>284</v>
      </c>
      <c r="AP1249" s="119"/>
      <c r="AQ1249" s="119">
        <v>599</v>
      </c>
      <c r="AR1249" s="119">
        <v>609</v>
      </c>
      <c r="AS1249" s="119">
        <v>2009</v>
      </c>
      <c r="AT1249" s="119"/>
      <c r="AU1249" s="119"/>
      <c r="AV1249" s="119"/>
      <c r="AW1249" s="119" t="s">
        <v>790</v>
      </c>
      <c r="AX1249" s="119"/>
      <c r="AY1249" s="119"/>
      <c r="AZ1249" s="119"/>
      <c r="BA1249" s="119"/>
      <c r="BB1249" s="119"/>
      <c r="BC1249" s="119"/>
      <c r="BD1249" s="119"/>
      <c r="BE1249" s="119"/>
      <c r="BF1249" s="119"/>
      <c r="BG1249" s="119"/>
      <c r="BH1249" s="119"/>
      <c r="BI1249" s="119"/>
      <c r="BJ1249" s="119"/>
      <c r="BK1249" s="175"/>
      <c r="BL1249" s="176"/>
      <c r="BM1249" s="176"/>
      <c r="BN1249" s="176"/>
      <c r="BO1249" s="176"/>
      <c r="BP1249" s="177"/>
      <c r="BQ1249" s="177"/>
      <c r="BR1249" s="119"/>
    </row>
    <row r="1250" spans="1:70" ht="12" customHeight="1">
      <c r="A1250" s="215" t="s">
        <v>1516</v>
      </c>
      <c r="B1250" s="216">
        <v>415.44</v>
      </c>
      <c r="C1250" s="119"/>
      <c r="D1250" s="218">
        <v>414.35</v>
      </c>
      <c r="E1250" s="219" t="s">
        <v>786</v>
      </c>
      <c r="F1250" s="67">
        <f>IF(D1250&lt;=374.5,(D1250-'[2]Stages'!$C$73)*'[2]Stages'!$H$74+'[2]Stages'!$E$73,IF(D1250&lt;=385.3,(D1250-'[2]Stages'!$C$74)*'[2]Stages'!$H$75+'[2]Stages'!$E$74,IF(D1250&lt;=391.8,(D1250-'[2]Stages'!$C$75)*'[2]Stages'!$H$76+'[2]Stages'!$E$75,IF(D1250&lt;=397.5,(D1250-'[2]Stages'!$C$76)*'[2]Stages'!$H$77+'[2]Stages'!$E$76,IF(D1250&lt;=407,(D1250-'[2]Stages'!$C$77)*'[2]Stages'!$H$78+'[2]Stages'!$E$77,IF(D1250&lt;=411.2,(D1250-'[2]Stages'!$C$78)*'[2]Stages'!$H$79+'[2]Stages'!$E$78,IF(D1250&lt;=416,(D1250-'[2]Stages'!$C$79)*'[2]Stages'!$H$80+'[2]Stages'!$E$79)))))))</f>
        <v>416.305625</v>
      </c>
      <c r="G1250" s="119" t="s">
        <v>19</v>
      </c>
      <c r="H1250" s="215" t="s">
        <v>1450</v>
      </c>
      <c r="I1250" s="220" t="s">
        <v>1508</v>
      </c>
      <c r="J1250" s="119"/>
      <c r="K1250" s="119"/>
      <c r="L1250" s="119"/>
      <c r="M1250" s="216"/>
      <c r="N1250" s="119"/>
      <c r="O1250" s="119"/>
      <c r="P1250" s="119"/>
      <c r="Q1250" s="215" t="s">
        <v>1317</v>
      </c>
      <c r="R1250" s="215" t="s">
        <v>1466</v>
      </c>
      <c r="S1250" s="119"/>
      <c r="T1250" s="119"/>
      <c r="U1250" s="119"/>
      <c r="V1250" s="119"/>
      <c r="W1250" s="119"/>
      <c r="X1250" s="119"/>
      <c r="Y1250" s="119"/>
      <c r="Z1250" s="119"/>
      <c r="AA1250" s="226">
        <v>2</v>
      </c>
      <c r="AB1250" s="18">
        <v>22.4</v>
      </c>
      <c r="AC1250" s="222">
        <v>17.73</v>
      </c>
      <c r="AD1250" s="223"/>
      <c r="AE1250" s="222">
        <v>17.73</v>
      </c>
      <c r="AF1250" s="222">
        <v>0.4</v>
      </c>
      <c r="AG1250" s="222">
        <v>17.73</v>
      </c>
      <c r="AH1250" s="146">
        <f t="shared" si="27"/>
        <v>17.930000000000003</v>
      </c>
      <c r="AI1250" s="222">
        <v>31.3</v>
      </c>
      <c r="AJ1250" s="223"/>
      <c r="AK1250" s="119"/>
      <c r="AL1250" s="119"/>
      <c r="AM1250" s="119" t="s">
        <v>789</v>
      </c>
      <c r="AN1250" s="119" t="s">
        <v>231</v>
      </c>
      <c r="AO1250" s="119">
        <v>284</v>
      </c>
      <c r="AP1250" s="119"/>
      <c r="AQ1250" s="119">
        <v>599</v>
      </c>
      <c r="AR1250" s="119">
        <v>609</v>
      </c>
      <c r="AS1250" s="119">
        <v>2009</v>
      </c>
      <c r="AT1250" s="119"/>
      <c r="AU1250" s="119"/>
      <c r="AV1250" s="119"/>
      <c r="AW1250" s="119" t="s">
        <v>790</v>
      </c>
      <c r="AX1250" s="119"/>
      <c r="AY1250" s="119"/>
      <c r="AZ1250" s="119"/>
      <c r="BA1250" s="119"/>
      <c r="BB1250" s="119"/>
      <c r="BC1250" s="119"/>
      <c r="BD1250" s="119"/>
      <c r="BE1250" s="119"/>
      <c r="BF1250" s="119"/>
      <c r="BG1250" s="119"/>
      <c r="BH1250" s="119"/>
      <c r="BI1250" s="119"/>
      <c r="BJ1250" s="119"/>
      <c r="BP1250" s="177"/>
      <c r="BQ1250" s="177"/>
      <c r="BR1250" s="119"/>
    </row>
    <row r="1251" spans="1:70" ht="12" customHeight="1">
      <c r="A1251" s="215" t="s">
        <v>1517</v>
      </c>
      <c r="B1251" s="216">
        <v>415.95</v>
      </c>
      <c r="C1251" s="119"/>
      <c r="D1251" s="218">
        <v>414.76</v>
      </c>
      <c r="E1251" s="219" t="s">
        <v>786</v>
      </c>
      <c r="F1251" s="67">
        <f>IF(D1251&lt;=374.5,(D1251-'[2]Stages'!$C$73)*'[2]Stages'!$H$74+'[2]Stages'!$E$73,IF(D1251&lt;=385.3,(D1251-'[2]Stages'!$C$74)*'[2]Stages'!$H$75+'[2]Stages'!$E$74,IF(D1251&lt;=391.8,(D1251-'[2]Stages'!$C$75)*'[2]Stages'!$H$76+'[2]Stages'!$E$75,IF(D1251&lt;=397.5,(D1251-'[2]Stages'!$C$76)*'[2]Stages'!$H$77+'[2]Stages'!$E$76,IF(D1251&lt;=407,(D1251-'[2]Stages'!$C$77)*'[2]Stages'!$H$78+'[2]Stages'!$E$77,IF(D1251&lt;=411.2,(D1251-'[2]Stages'!$C$78)*'[2]Stages'!$H$79+'[2]Stages'!$E$78,IF(D1251&lt;=416,(D1251-'[2]Stages'!$C$79)*'[2]Stages'!$H$80+'[2]Stages'!$E$79)))))))</f>
        <v>417.02483333333333</v>
      </c>
      <c r="G1251" s="119" t="s">
        <v>19</v>
      </c>
      <c r="H1251" s="215" t="s">
        <v>1450</v>
      </c>
      <c r="I1251" s="220"/>
      <c r="J1251" s="119"/>
      <c r="K1251" s="119"/>
      <c r="L1251" s="119"/>
      <c r="M1251" s="216"/>
      <c r="N1251" s="119"/>
      <c r="O1251" s="119"/>
      <c r="P1251" s="119"/>
      <c r="Q1251" s="215" t="s">
        <v>1287</v>
      </c>
      <c r="R1251" s="215" t="s">
        <v>1468</v>
      </c>
      <c r="S1251" s="119"/>
      <c r="T1251" s="119"/>
      <c r="U1251" s="119"/>
      <c r="V1251" s="119"/>
      <c r="W1251" s="119"/>
      <c r="X1251" s="119"/>
      <c r="Y1251" s="119"/>
      <c r="Z1251" s="119"/>
      <c r="AA1251" s="221" t="s">
        <v>788</v>
      </c>
      <c r="AB1251" s="18">
        <v>22.4</v>
      </c>
      <c r="AC1251" s="222">
        <v>17.91</v>
      </c>
      <c r="AD1251" s="223"/>
      <c r="AE1251" s="222">
        <v>17.91</v>
      </c>
      <c r="AF1251" s="222">
        <v>0.14</v>
      </c>
      <c r="AG1251" s="222">
        <v>17.91</v>
      </c>
      <c r="AH1251" s="146">
        <f t="shared" si="27"/>
        <v>18.110000000000003</v>
      </c>
      <c r="AI1251" s="222">
        <v>30.5</v>
      </c>
      <c r="AJ1251" s="223"/>
      <c r="AK1251" s="119"/>
      <c r="AL1251" s="119"/>
      <c r="AM1251" s="119" t="s">
        <v>789</v>
      </c>
      <c r="AN1251" s="119" t="s">
        <v>231</v>
      </c>
      <c r="AO1251" s="119">
        <v>284</v>
      </c>
      <c r="AP1251" s="119"/>
      <c r="AQ1251" s="119">
        <v>599</v>
      </c>
      <c r="AR1251" s="119">
        <v>609</v>
      </c>
      <c r="AS1251" s="119">
        <v>2009</v>
      </c>
      <c r="AT1251" s="119"/>
      <c r="AU1251" s="119"/>
      <c r="AV1251" s="119"/>
      <c r="AW1251" s="119" t="s">
        <v>790</v>
      </c>
      <c r="AX1251" s="119"/>
      <c r="AY1251" s="119"/>
      <c r="AZ1251" s="119"/>
      <c r="BA1251" s="119"/>
      <c r="BB1251" s="119"/>
      <c r="BC1251" s="119"/>
      <c r="BD1251" s="119"/>
      <c r="BE1251" s="119"/>
      <c r="BF1251" s="119"/>
      <c r="BG1251" s="119"/>
      <c r="BH1251" s="119"/>
      <c r="BI1251" s="119"/>
      <c r="BJ1251" s="119"/>
      <c r="BP1251" s="177"/>
      <c r="BQ1251" s="177"/>
      <c r="BR1251" s="119"/>
    </row>
    <row r="1252" spans="1:70" ht="12" customHeight="1">
      <c r="A1252" s="215" t="s">
        <v>1518</v>
      </c>
      <c r="B1252" s="216">
        <v>416.01</v>
      </c>
      <c r="C1252" s="119"/>
      <c r="D1252" s="218">
        <v>414.81</v>
      </c>
      <c r="E1252" s="219" t="s">
        <v>786</v>
      </c>
      <c r="F1252" s="67">
        <f>IF(D1252&lt;=374.5,(D1252-'[2]Stages'!$C$73)*'[2]Stages'!$H$74+'[2]Stages'!$E$73,IF(D1252&lt;=385.3,(D1252-'[2]Stages'!$C$74)*'[2]Stages'!$H$75+'[2]Stages'!$E$74,IF(D1252&lt;=391.8,(D1252-'[2]Stages'!$C$75)*'[2]Stages'!$H$76+'[2]Stages'!$E$75,IF(D1252&lt;=397.5,(D1252-'[2]Stages'!$C$76)*'[2]Stages'!$H$77+'[2]Stages'!$E$76,IF(D1252&lt;=407,(D1252-'[2]Stages'!$C$77)*'[2]Stages'!$H$78+'[2]Stages'!$E$77,IF(D1252&lt;=411.2,(D1252-'[2]Stages'!$C$78)*'[2]Stages'!$H$79+'[2]Stages'!$E$78,IF(D1252&lt;=416,(D1252-'[2]Stages'!$C$79)*'[2]Stages'!$H$80+'[2]Stages'!$E$79)))))))</f>
        <v>417.1125416666667</v>
      </c>
      <c r="G1252" s="119" t="s">
        <v>19</v>
      </c>
      <c r="H1252" s="215" t="s">
        <v>1450</v>
      </c>
      <c r="I1252" s="220"/>
      <c r="J1252" s="119"/>
      <c r="K1252" s="119"/>
      <c r="L1252" s="119"/>
      <c r="M1252" s="216"/>
      <c r="N1252" s="119"/>
      <c r="O1252" s="119"/>
      <c r="P1252" s="119"/>
      <c r="Q1252" s="215" t="s">
        <v>1287</v>
      </c>
      <c r="R1252" s="215" t="s">
        <v>1468</v>
      </c>
      <c r="S1252" s="119"/>
      <c r="T1252" s="119"/>
      <c r="U1252" s="119"/>
      <c r="V1252" s="119"/>
      <c r="W1252" s="119"/>
      <c r="X1252" s="119"/>
      <c r="Y1252" s="119"/>
      <c r="Z1252" s="119"/>
      <c r="AA1252" s="221" t="s">
        <v>788</v>
      </c>
      <c r="AB1252" s="18">
        <v>22.4</v>
      </c>
      <c r="AC1252" s="222">
        <v>18.61</v>
      </c>
      <c r="AD1252" s="223"/>
      <c r="AE1252" s="222">
        <v>18.61</v>
      </c>
      <c r="AF1252" s="222">
        <v>0.02</v>
      </c>
      <c r="AG1252" s="222">
        <v>18.61</v>
      </c>
      <c r="AH1252" s="146">
        <f t="shared" si="27"/>
        <v>18.810000000000002</v>
      </c>
      <c r="AI1252" s="222">
        <v>27.4</v>
      </c>
      <c r="AJ1252" s="223"/>
      <c r="AK1252" s="119"/>
      <c r="AL1252" s="119"/>
      <c r="AM1252" s="119" t="s">
        <v>789</v>
      </c>
      <c r="AN1252" s="119" t="s">
        <v>231</v>
      </c>
      <c r="AO1252" s="119">
        <v>284</v>
      </c>
      <c r="AP1252" s="119"/>
      <c r="AQ1252" s="119">
        <v>599</v>
      </c>
      <c r="AR1252" s="119">
        <v>609</v>
      </c>
      <c r="AS1252" s="119">
        <v>2009</v>
      </c>
      <c r="AT1252" s="119"/>
      <c r="AU1252" s="119"/>
      <c r="AV1252" s="119"/>
      <c r="AW1252" s="119" t="s">
        <v>790</v>
      </c>
      <c r="AX1252" s="119"/>
      <c r="AY1252" s="119"/>
      <c r="AZ1252" s="119"/>
      <c r="BA1252" s="119"/>
      <c r="BB1252" s="119"/>
      <c r="BC1252" s="119"/>
      <c r="BD1252" s="119"/>
      <c r="BE1252" s="119"/>
      <c r="BF1252" s="119"/>
      <c r="BG1252" s="119"/>
      <c r="BH1252" s="119"/>
      <c r="BI1252" s="119"/>
      <c r="BJ1252" s="119"/>
      <c r="BP1252" s="177"/>
      <c r="BQ1252" s="177"/>
      <c r="BR1252" s="119"/>
    </row>
    <row r="1253" spans="1:70" ht="12" customHeight="1">
      <c r="A1253" s="215" t="s">
        <v>1519</v>
      </c>
      <c r="B1253" s="216">
        <v>416.08</v>
      </c>
      <c r="C1253" s="119"/>
      <c r="D1253" s="218">
        <v>414.86</v>
      </c>
      <c r="E1253" s="219" t="s">
        <v>786</v>
      </c>
      <c r="F1253" s="67">
        <f>IF(D1253&lt;=374.5,(D1253-'[2]Stages'!$C$73)*'[2]Stages'!$H$74+'[2]Stages'!$E$73,IF(D1253&lt;=385.3,(D1253-'[2]Stages'!$C$74)*'[2]Stages'!$H$75+'[2]Stages'!$E$74,IF(D1253&lt;=391.8,(D1253-'[2]Stages'!$C$75)*'[2]Stages'!$H$76+'[2]Stages'!$E$75,IF(D1253&lt;=397.5,(D1253-'[2]Stages'!$C$76)*'[2]Stages'!$H$77+'[2]Stages'!$E$76,IF(D1253&lt;=407,(D1253-'[2]Stages'!$C$77)*'[2]Stages'!$H$78+'[2]Stages'!$E$77,IF(D1253&lt;=411.2,(D1253-'[2]Stages'!$C$78)*'[2]Stages'!$H$79+'[2]Stages'!$E$78,IF(D1253&lt;=416,(D1253-'[2]Stages'!$C$79)*'[2]Stages'!$H$80+'[2]Stages'!$E$79)))))))</f>
        <v>417.20025000000004</v>
      </c>
      <c r="G1253" s="119" t="s">
        <v>19</v>
      </c>
      <c r="H1253" s="215" t="s">
        <v>1450</v>
      </c>
      <c r="I1253" s="220"/>
      <c r="J1253" s="119"/>
      <c r="K1253" s="119"/>
      <c r="L1253" s="119"/>
      <c r="M1253" s="216"/>
      <c r="N1253" s="119"/>
      <c r="O1253" s="119"/>
      <c r="P1253" s="119"/>
      <c r="Q1253" s="215" t="s">
        <v>1287</v>
      </c>
      <c r="R1253" s="215" t="s">
        <v>1441</v>
      </c>
      <c r="S1253" s="119"/>
      <c r="T1253" s="119"/>
      <c r="U1253" s="119"/>
      <c r="V1253" s="119"/>
      <c r="W1253" s="119"/>
      <c r="X1253" s="119"/>
      <c r="Y1253" s="119"/>
      <c r="Z1253" s="119"/>
      <c r="AA1253" s="221" t="s">
        <v>788</v>
      </c>
      <c r="AB1253" s="18">
        <v>22.4</v>
      </c>
      <c r="AC1253" s="222">
        <v>18.16</v>
      </c>
      <c r="AD1253" s="223"/>
      <c r="AE1253" s="222">
        <v>18.16</v>
      </c>
      <c r="AF1253" s="222">
        <v>0.09</v>
      </c>
      <c r="AG1253" s="222">
        <v>18.16</v>
      </c>
      <c r="AH1253" s="146">
        <f t="shared" si="27"/>
        <v>18.360000000000003</v>
      </c>
      <c r="AI1253" s="222">
        <v>29.4</v>
      </c>
      <c r="AJ1253" s="223"/>
      <c r="AK1253" s="119"/>
      <c r="AL1253" s="119"/>
      <c r="AM1253" s="119" t="s">
        <v>789</v>
      </c>
      <c r="AN1253" s="119" t="s">
        <v>231</v>
      </c>
      <c r="AO1253" s="119">
        <v>284</v>
      </c>
      <c r="AP1253" s="119"/>
      <c r="AQ1253" s="119">
        <v>599</v>
      </c>
      <c r="AR1253" s="119">
        <v>609</v>
      </c>
      <c r="AS1253" s="119">
        <v>2009</v>
      </c>
      <c r="AT1253" s="119"/>
      <c r="AU1253" s="119"/>
      <c r="AV1253" s="119"/>
      <c r="AW1253" s="119" t="s">
        <v>790</v>
      </c>
      <c r="AX1253" s="119"/>
      <c r="AY1253" s="119"/>
      <c r="AZ1253" s="119"/>
      <c r="BA1253" s="119"/>
      <c r="BB1253" s="119"/>
      <c r="BC1253" s="119"/>
      <c r="BD1253" s="119"/>
      <c r="BE1253" s="119"/>
      <c r="BF1253" s="119"/>
      <c r="BG1253" s="119"/>
      <c r="BH1253" s="119"/>
      <c r="BI1253" s="119"/>
      <c r="BJ1253" s="119"/>
      <c r="BP1253" s="177"/>
      <c r="BQ1253" s="177"/>
      <c r="BR1253" s="119"/>
    </row>
    <row r="1254" spans="1:70" ht="12" customHeight="1">
      <c r="A1254" s="215" t="s">
        <v>1520</v>
      </c>
      <c r="B1254" s="216">
        <v>416.26</v>
      </c>
      <c r="C1254" s="119"/>
      <c r="D1254" s="218">
        <v>415.01</v>
      </c>
      <c r="E1254" s="219" t="s">
        <v>786</v>
      </c>
      <c r="F1254" s="67">
        <f>IF(D1254&lt;=374.5,(D1254-'[2]Stages'!$C$73)*'[2]Stages'!$H$74+'[2]Stages'!$E$73,IF(D1254&lt;=385.3,(D1254-'[2]Stages'!$C$74)*'[2]Stages'!$H$75+'[2]Stages'!$E$74,IF(D1254&lt;=391.8,(D1254-'[2]Stages'!$C$75)*'[2]Stages'!$H$76+'[2]Stages'!$E$75,IF(D1254&lt;=397.5,(D1254-'[2]Stages'!$C$76)*'[2]Stages'!$H$77+'[2]Stages'!$E$76,IF(D1254&lt;=407,(D1254-'[2]Stages'!$C$77)*'[2]Stages'!$H$78+'[2]Stages'!$E$77,IF(D1254&lt;=411.2,(D1254-'[2]Stages'!$C$78)*'[2]Stages'!$H$79+'[2]Stages'!$E$78,IF(D1254&lt;=416,(D1254-'[2]Stages'!$C$79)*'[2]Stages'!$H$80+'[2]Stages'!$E$79)))))))</f>
        <v>417.463375</v>
      </c>
      <c r="G1254" s="119" t="s">
        <v>19</v>
      </c>
      <c r="H1254" s="215" t="s">
        <v>1450</v>
      </c>
      <c r="I1254" s="220"/>
      <c r="J1254" s="119"/>
      <c r="K1254" s="119"/>
      <c r="L1254" s="119"/>
      <c r="M1254" s="216"/>
      <c r="N1254" s="119"/>
      <c r="O1254" s="119"/>
      <c r="P1254" s="119"/>
      <c r="Q1254" s="215" t="s">
        <v>1287</v>
      </c>
      <c r="R1254" s="215" t="s">
        <v>1441</v>
      </c>
      <c r="S1254" s="119"/>
      <c r="T1254" s="119"/>
      <c r="U1254" s="119"/>
      <c r="V1254" s="119"/>
      <c r="W1254" s="119"/>
      <c r="X1254" s="119"/>
      <c r="Y1254" s="119"/>
      <c r="Z1254" s="119"/>
      <c r="AA1254" s="221" t="s">
        <v>788</v>
      </c>
      <c r="AB1254" s="18">
        <v>22.4</v>
      </c>
      <c r="AC1254" s="222">
        <v>18.69</v>
      </c>
      <c r="AD1254" s="223"/>
      <c r="AE1254" s="222">
        <v>18.69</v>
      </c>
      <c r="AF1254" s="222">
        <v>0.11</v>
      </c>
      <c r="AG1254" s="222">
        <v>18.69</v>
      </c>
      <c r="AH1254" s="146">
        <f t="shared" si="27"/>
        <v>18.890000000000004</v>
      </c>
      <c r="AI1254" s="222">
        <v>27.1</v>
      </c>
      <c r="AJ1254" s="223"/>
      <c r="AK1254" s="119"/>
      <c r="AL1254" s="119"/>
      <c r="AM1254" s="119" t="s">
        <v>789</v>
      </c>
      <c r="AN1254" s="119" t="s">
        <v>231</v>
      </c>
      <c r="AO1254" s="119">
        <v>284</v>
      </c>
      <c r="AP1254" s="119"/>
      <c r="AQ1254" s="119">
        <v>599</v>
      </c>
      <c r="AR1254" s="119">
        <v>609</v>
      </c>
      <c r="AS1254" s="119">
        <v>2009</v>
      </c>
      <c r="AT1254" s="119"/>
      <c r="AU1254" s="119"/>
      <c r="AV1254" s="119"/>
      <c r="AW1254" s="119" t="s">
        <v>790</v>
      </c>
      <c r="AX1254" s="119"/>
      <c r="AY1254" s="119"/>
      <c r="AZ1254" s="119"/>
      <c r="BA1254" s="119"/>
      <c r="BB1254" s="119"/>
      <c r="BC1254" s="119"/>
      <c r="BD1254" s="119"/>
      <c r="BE1254" s="119"/>
      <c r="BF1254" s="119"/>
      <c r="BG1254" s="119"/>
      <c r="BH1254" s="119"/>
      <c r="BI1254" s="119"/>
      <c r="BJ1254" s="119"/>
      <c r="BP1254" s="177"/>
      <c r="BQ1254" s="177"/>
      <c r="BR1254" s="119"/>
    </row>
    <row r="1255" spans="1:70" ht="12" customHeight="1">
      <c r="A1255" s="215" t="s">
        <v>1521</v>
      </c>
      <c r="B1255" s="216">
        <v>416.29</v>
      </c>
      <c r="C1255" s="119"/>
      <c r="D1255" s="218">
        <v>415.03</v>
      </c>
      <c r="E1255" s="219" t="s">
        <v>786</v>
      </c>
      <c r="F1255" s="67">
        <f>IF(D1255&lt;=374.5,(D1255-'[2]Stages'!$C$73)*'[2]Stages'!$H$74+'[2]Stages'!$E$73,IF(D1255&lt;=385.3,(D1255-'[2]Stages'!$C$74)*'[2]Stages'!$H$75+'[2]Stages'!$E$74,IF(D1255&lt;=391.8,(D1255-'[2]Stages'!$C$75)*'[2]Stages'!$H$76+'[2]Stages'!$E$75,IF(D1255&lt;=397.5,(D1255-'[2]Stages'!$C$76)*'[2]Stages'!$H$77+'[2]Stages'!$E$76,IF(D1255&lt;=407,(D1255-'[2]Stages'!$C$77)*'[2]Stages'!$H$78+'[2]Stages'!$E$77,IF(D1255&lt;=411.2,(D1255-'[2]Stages'!$C$78)*'[2]Stages'!$H$79+'[2]Stages'!$E$78,IF(D1255&lt;=416,(D1255-'[2]Stages'!$C$79)*'[2]Stages'!$H$80+'[2]Stages'!$E$79)))))))</f>
        <v>417.49845833333325</v>
      </c>
      <c r="G1255" s="119" t="s">
        <v>19</v>
      </c>
      <c r="H1255" s="215" t="s">
        <v>1450</v>
      </c>
      <c r="I1255" s="220"/>
      <c r="J1255" s="119"/>
      <c r="K1255" s="119"/>
      <c r="L1255" s="119"/>
      <c r="M1255" s="216"/>
      <c r="N1255" s="119"/>
      <c r="O1255" s="119"/>
      <c r="P1255" s="119"/>
      <c r="Q1255" s="215" t="s">
        <v>1287</v>
      </c>
      <c r="R1255" s="215" t="s">
        <v>1468</v>
      </c>
      <c r="S1255" s="119"/>
      <c r="T1255" s="119"/>
      <c r="U1255" s="119"/>
      <c r="V1255" s="119"/>
      <c r="W1255" s="119"/>
      <c r="X1255" s="119"/>
      <c r="Y1255" s="119"/>
      <c r="Z1255" s="119"/>
      <c r="AA1255" s="221" t="s">
        <v>788</v>
      </c>
      <c r="AB1255" s="18">
        <v>22.4</v>
      </c>
      <c r="AC1255" s="222">
        <v>18.01</v>
      </c>
      <c r="AD1255" s="223"/>
      <c r="AE1255" s="222">
        <v>18.01</v>
      </c>
      <c r="AF1255" s="222">
        <v>0.23</v>
      </c>
      <c r="AG1255" s="222">
        <v>18.01</v>
      </c>
      <c r="AH1255" s="146">
        <f t="shared" si="27"/>
        <v>18.210000000000004</v>
      </c>
      <c r="AI1255" s="222">
        <v>30</v>
      </c>
      <c r="AJ1255" s="223"/>
      <c r="AK1255" s="119"/>
      <c r="AL1255" s="119"/>
      <c r="AM1255" s="119" t="s">
        <v>789</v>
      </c>
      <c r="AN1255" s="119" t="s">
        <v>231</v>
      </c>
      <c r="AO1255" s="119">
        <v>284</v>
      </c>
      <c r="AP1255" s="119"/>
      <c r="AQ1255" s="119">
        <v>599</v>
      </c>
      <c r="AR1255" s="119">
        <v>609</v>
      </c>
      <c r="AS1255" s="119">
        <v>2009</v>
      </c>
      <c r="AT1255" s="119"/>
      <c r="AU1255" s="119"/>
      <c r="AV1255" s="119"/>
      <c r="AW1255" s="119" t="s">
        <v>790</v>
      </c>
      <c r="AX1255" s="119"/>
      <c r="AY1255" s="119"/>
      <c r="AZ1255" s="119"/>
      <c r="BA1255" s="119"/>
      <c r="BB1255" s="119"/>
      <c r="BC1255" s="119"/>
      <c r="BD1255" s="119"/>
      <c r="BE1255" s="119"/>
      <c r="BF1255" s="119"/>
      <c r="BG1255" s="119"/>
      <c r="BH1255" s="119"/>
      <c r="BI1255" s="119"/>
      <c r="BJ1255" s="119"/>
      <c r="BR1255" s="119"/>
    </row>
    <row r="1256" spans="1:70" ht="12" customHeight="1">
      <c r="A1256" s="215" t="s">
        <v>1522</v>
      </c>
      <c r="B1256" s="216">
        <v>416.57</v>
      </c>
      <c r="C1256" s="119"/>
      <c r="D1256" s="218">
        <v>415.26</v>
      </c>
      <c r="E1256" s="219" t="s">
        <v>786</v>
      </c>
      <c r="F1256" s="67">
        <f>IF(D1256&lt;=374.5,(D1256-'[2]Stages'!$C$73)*'[2]Stages'!$H$74+'[2]Stages'!$E$73,IF(D1256&lt;=385.3,(D1256-'[2]Stages'!$C$74)*'[2]Stages'!$H$75+'[2]Stages'!$E$74,IF(D1256&lt;=391.8,(D1256-'[2]Stages'!$C$75)*'[2]Stages'!$H$76+'[2]Stages'!$E$75,IF(D1256&lt;=397.5,(D1256-'[2]Stages'!$C$76)*'[2]Stages'!$H$77+'[2]Stages'!$E$76,IF(D1256&lt;=407,(D1256-'[2]Stages'!$C$77)*'[2]Stages'!$H$78+'[2]Stages'!$E$77,IF(D1256&lt;=411.2,(D1256-'[2]Stages'!$C$78)*'[2]Stages'!$H$79+'[2]Stages'!$E$78,IF(D1256&lt;=416,(D1256-'[2]Stages'!$C$79)*'[2]Stages'!$H$80+'[2]Stages'!$E$79)))))))</f>
        <v>417.90191666666664</v>
      </c>
      <c r="G1256" s="119" t="s">
        <v>19</v>
      </c>
      <c r="H1256" s="215" t="s">
        <v>1450</v>
      </c>
      <c r="I1256" s="220"/>
      <c r="J1256" s="119"/>
      <c r="K1256" s="119"/>
      <c r="L1256" s="119"/>
      <c r="M1256" s="216"/>
      <c r="N1256" s="119"/>
      <c r="O1256" s="119"/>
      <c r="P1256" s="119"/>
      <c r="Q1256" s="215" t="s">
        <v>1287</v>
      </c>
      <c r="R1256" s="215" t="s">
        <v>1523</v>
      </c>
      <c r="S1256" s="119"/>
      <c r="T1256" s="119"/>
      <c r="U1256" s="119"/>
      <c r="V1256" s="119"/>
      <c r="W1256" s="119"/>
      <c r="X1256" s="119"/>
      <c r="Y1256" s="119"/>
      <c r="Z1256" s="119"/>
      <c r="AA1256" s="221" t="s">
        <v>788</v>
      </c>
      <c r="AB1256" s="18">
        <v>22.4</v>
      </c>
      <c r="AC1256" s="222">
        <v>18.5</v>
      </c>
      <c r="AD1256" s="223"/>
      <c r="AE1256" s="222">
        <v>18.5</v>
      </c>
      <c r="AF1256" s="222">
        <v>0.13</v>
      </c>
      <c r="AG1256" s="222">
        <v>18.5</v>
      </c>
      <c r="AH1256" s="146">
        <f t="shared" si="27"/>
        <v>18.700000000000003</v>
      </c>
      <c r="AI1256" s="222">
        <v>27.9</v>
      </c>
      <c r="AJ1256" s="223"/>
      <c r="AK1256" s="119"/>
      <c r="AL1256" s="119"/>
      <c r="AM1256" s="119" t="s">
        <v>789</v>
      </c>
      <c r="AN1256" s="119" t="s">
        <v>231</v>
      </c>
      <c r="AO1256" s="119">
        <v>284</v>
      </c>
      <c r="AP1256" s="119"/>
      <c r="AQ1256" s="119">
        <v>599</v>
      </c>
      <c r="AR1256" s="119">
        <v>609</v>
      </c>
      <c r="AS1256" s="119">
        <v>2009</v>
      </c>
      <c r="AT1256" s="119"/>
      <c r="AU1256" s="119"/>
      <c r="AV1256" s="119"/>
      <c r="AW1256" s="119" t="s">
        <v>790</v>
      </c>
      <c r="AX1256" s="119"/>
      <c r="AY1256" s="119"/>
      <c r="AZ1256" s="119"/>
      <c r="BA1256" s="119"/>
      <c r="BB1256" s="119"/>
      <c r="BC1256" s="119"/>
      <c r="BD1256" s="119"/>
      <c r="BE1256" s="119"/>
      <c r="BF1256" s="119"/>
      <c r="BG1256" s="119"/>
      <c r="BH1256" s="119"/>
      <c r="BI1256" s="119"/>
      <c r="BJ1256" s="119"/>
      <c r="BR1256" s="119"/>
    </row>
    <row r="1257" spans="1:70" ht="12" customHeight="1">
      <c r="A1257" s="215" t="s">
        <v>1524</v>
      </c>
      <c r="B1257" s="216">
        <v>416.9</v>
      </c>
      <c r="C1257" s="119"/>
      <c r="D1257" s="218">
        <v>415.52</v>
      </c>
      <c r="E1257" s="219" t="s">
        <v>786</v>
      </c>
      <c r="F1257" s="67">
        <f>IF(D1257&lt;=374.5,(D1257-'[2]Stages'!$C$73)*'[2]Stages'!$H$74+'[2]Stages'!$E$73,IF(D1257&lt;=385.3,(D1257-'[2]Stages'!$C$74)*'[2]Stages'!$H$75+'[2]Stages'!$E$74,IF(D1257&lt;=391.8,(D1257-'[2]Stages'!$C$75)*'[2]Stages'!$H$76+'[2]Stages'!$E$75,IF(D1257&lt;=397.5,(D1257-'[2]Stages'!$C$76)*'[2]Stages'!$H$77+'[2]Stages'!$E$76,IF(D1257&lt;=407,(D1257-'[2]Stages'!$C$77)*'[2]Stages'!$H$78+'[2]Stages'!$E$77,IF(D1257&lt;=411.2,(D1257-'[2]Stages'!$C$78)*'[2]Stages'!$H$79+'[2]Stages'!$E$78,IF(D1257&lt;=416,(D1257-'[2]Stages'!$C$79)*'[2]Stages'!$H$80+'[2]Stages'!$E$79)))))))</f>
        <v>418.35799999999995</v>
      </c>
      <c r="G1257" s="119" t="s">
        <v>19</v>
      </c>
      <c r="H1257" s="215" t="s">
        <v>1450</v>
      </c>
      <c r="I1257" s="220"/>
      <c r="J1257" s="119"/>
      <c r="K1257" s="119"/>
      <c r="L1257" s="119"/>
      <c r="M1257" s="216"/>
      <c r="N1257" s="119"/>
      <c r="O1257" s="119"/>
      <c r="P1257" s="119"/>
      <c r="Q1257" s="215" t="s">
        <v>1287</v>
      </c>
      <c r="R1257" s="215" t="s">
        <v>1441</v>
      </c>
      <c r="S1257" s="119"/>
      <c r="T1257" s="119"/>
      <c r="U1257" s="119"/>
      <c r="V1257" s="119"/>
      <c r="W1257" s="119"/>
      <c r="X1257" s="119"/>
      <c r="Y1257" s="119"/>
      <c r="Z1257" s="119"/>
      <c r="AA1257" s="221" t="s">
        <v>788</v>
      </c>
      <c r="AB1257" s="18">
        <v>22.4</v>
      </c>
      <c r="AC1257" s="222">
        <v>19.28</v>
      </c>
      <c r="AD1257" s="223"/>
      <c r="AE1257" s="222">
        <v>19.28</v>
      </c>
      <c r="AF1257" s="222">
        <v>0.17</v>
      </c>
      <c r="AG1257" s="222">
        <v>19.28</v>
      </c>
      <c r="AH1257" s="146">
        <f t="shared" si="27"/>
        <v>19.480000000000004</v>
      </c>
      <c r="AI1257" s="222">
        <v>24.5</v>
      </c>
      <c r="AJ1257" s="223"/>
      <c r="AK1257" s="119"/>
      <c r="AL1257" s="119"/>
      <c r="AM1257" s="119" t="s">
        <v>789</v>
      </c>
      <c r="AN1257" s="119" t="s">
        <v>231</v>
      </c>
      <c r="AO1257" s="119">
        <v>284</v>
      </c>
      <c r="AP1257" s="119"/>
      <c r="AQ1257" s="119">
        <v>599</v>
      </c>
      <c r="AR1257" s="119">
        <v>609</v>
      </c>
      <c r="AS1257" s="119">
        <v>2009</v>
      </c>
      <c r="AT1257" s="119"/>
      <c r="AU1257" s="119"/>
      <c r="AV1257" s="119"/>
      <c r="AW1257" s="119" t="s">
        <v>790</v>
      </c>
      <c r="AX1257" s="119"/>
      <c r="AY1257" s="119"/>
      <c r="AZ1257" s="119"/>
      <c r="BA1257" s="119"/>
      <c r="BB1257" s="119"/>
      <c r="BC1257" s="119"/>
      <c r="BD1257" s="119"/>
      <c r="BE1257" s="119"/>
      <c r="BF1257" s="119"/>
      <c r="BG1257" s="119"/>
      <c r="BH1257" s="119"/>
      <c r="BI1257" s="119"/>
      <c r="BJ1257" s="119"/>
      <c r="BR1257" s="119"/>
    </row>
    <row r="1258" spans="1:70" ht="12" customHeight="1">
      <c r="A1258" s="215" t="s">
        <v>1525</v>
      </c>
      <c r="B1258" s="216">
        <v>416.98</v>
      </c>
      <c r="C1258" s="119"/>
      <c r="D1258" s="218">
        <v>415.58</v>
      </c>
      <c r="E1258" s="219" t="s">
        <v>786</v>
      </c>
      <c r="F1258" s="67">
        <f>IF(D1258&lt;=374.5,(D1258-'[2]Stages'!$C$73)*'[2]Stages'!$H$74+'[2]Stages'!$E$73,IF(D1258&lt;=385.3,(D1258-'[2]Stages'!$C$74)*'[2]Stages'!$H$75+'[2]Stages'!$E$74,IF(D1258&lt;=391.8,(D1258-'[2]Stages'!$C$75)*'[2]Stages'!$H$76+'[2]Stages'!$E$75,IF(D1258&lt;=397.5,(D1258-'[2]Stages'!$C$76)*'[2]Stages'!$H$77+'[2]Stages'!$E$76,IF(D1258&lt;=407,(D1258-'[2]Stages'!$C$77)*'[2]Stages'!$H$78+'[2]Stages'!$E$77,IF(D1258&lt;=411.2,(D1258-'[2]Stages'!$C$78)*'[2]Stages'!$H$79+'[2]Stages'!$E$78,IF(D1258&lt;=416,(D1258-'[2]Stages'!$C$79)*'[2]Stages'!$H$80+'[2]Stages'!$E$79)))))))</f>
        <v>418.46324999999996</v>
      </c>
      <c r="G1258" s="119" t="s">
        <v>19</v>
      </c>
      <c r="H1258" s="215" t="s">
        <v>1450</v>
      </c>
      <c r="I1258" s="220"/>
      <c r="J1258" s="119"/>
      <c r="K1258" s="119"/>
      <c r="L1258" s="119"/>
      <c r="M1258" s="216"/>
      <c r="N1258" s="119"/>
      <c r="O1258" s="119"/>
      <c r="P1258" s="119"/>
      <c r="Q1258" s="215" t="s">
        <v>1287</v>
      </c>
      <c r="R1258" s="215" t="s">
        <v>1441</v>
      </c>
      <c r="S1258" s="119"/>
      <c r="T1258" s="119"/>
      <c r="U1258" s="119"/>
      <c r="V1258" s="119"/>
      <c r="W1258" s="119"/>
      <c r="X1258" s="119"/>
      <c r="Y1258" s="119"/>
      <c r="Z1258" s="119"/>
      <c r="AA1258" s="221" t="s">
        <v>788</v>
      </c>
      <c r="AB1258" s="18">
        <v>22.4</v>
      </c>
      <c r="AC1258" s="222">
        <v>18.59</v>
      </c>
      <c r="AD1258" s="223"/>
      <c r="AE1258" s="222">
        <v>18.59</v>
      </c>
      <c r="AF1258" s="222">
        <v>0.49</v>
      </c>
      <c r="AG1258" s="222">
        <v>18.59</v>
      </c>
      <c r="AH1258" s="146">
        <f t="shared" si="27"/>
        <v>18.790000000000003</v>
      </c>
      <c r="AI1258" s="222">
        <v>27.5</v>
      </c>
      <c r="AJ1258" s="223"/>
      <c r="AK1258" s="119"/>
      <c r="AL1258" s="119"/>
      <c r="AM1258" s="119" t="s">
        <v>789</v>
      </c>
      <c r="AN1258" s="119" t="s">
        <v>231</v>
      </c>
      <c r="AO1258" s="119">
        <v>284</v>
      </c>
      <c r="AP1258" s="119"/>
      <c r="AQ1258" s="119">
        <v>599</v>
      </c>
      <c r="AR1258" s="119">
        <v>609</v>
      </c>
      <c r="AS1258" s="119">
        <v>2009</v>
      </c>
      <c r="AT1258" s="119"/>
      <c r="AU1258" s="119"/>
      <c r="AV1258" s="119"/>
      <c r="AW1258" s="119" t="s">
        <v>790</v>
      </c>
      <c r="AX1258" s="119"/>
      <c r="AY1258" s="119"/>
      <c r="AZ1258" s="119"/>
      <c r="BA1258" s="119"/>
      <c r="BB1258" s="119"/>
      <c r="BC1258" s="119"/>
      <c r="BD1258" s="119"/>
      <c r="BE1258" s="119"/>
      <c r="BF1258" s="119"/>
      <c r="BG1258" s="119"/>
      <c r="BH1258" s="119"/>
      <c r="BI1258" s="119"/>
      <c r="BJ1258" s="119"/>
      <c r="BR1258" s="119"/>
    </row>
    <row r="1259" spans="1:70" ht="12" customHeight="1">
      <c r="A1259" s="215" t="s">
        <v>1526</v>
      </c>
      <c r="B1259" s="216">
        <v>417</v>
      </c>
      <c r="C1259" s="119"/>
      <c r="D1259" s="218">
        <v>415.6</v>
      </c>
      <c r="E1259" s="219" t="s">
        <v>786</v>
      </c>
      <c r="F1259" s="67">
        <f>IF(D1259&lt;=374.5,(D1259-'[2]Stages'!$C$73)*'[2]Stages'!$H$74+'[2]Stages'!$E$73,IF(D1259&lt;=385.3,(D1259-'[2]Stages'!$C$74)*'[2]Stages'!$H$75+'[2]Stages'!$E$74,IF(D1259&lt;=391.8,(D1259-'[2]Stages'!$C$75)*'[2]Stages'!$H$76+'[2]Stages'!$E$75,IF(D1259&lt;=397.5,(D1259-'[2]Stages'!$C$76)*'[2]Stages'!$H$77+'[2]Stages'!$E$76,IF(D1259&lt;=407,(D1259-'[2]Stages'!$C$77)*'[2]Stages'!$H$78+'[2]Stages'!$E$77,IF(D1259&lt;=411.2,(D1259-'[2]Stages'!$C$78)*'[2]Stages'!$H$79+'[2]Stages'!$E$78,IF(D1259&lt;=416,(D1259-'[2]Stages'!$C$79)*'[2]Stages'!$H$80+'[2]Stages'!$E$79)))))))</f>
        <v>418.49833333333333</v>
      </c>
      <c r="G1259" s="119" t="s">
        <v>19</v>
      </c>
      <c r="H1259" s="215" t="s">
        <v>1450</v>
      </c>
      <c r="I1259" s="220"/>
      <c r="J1259" s="119"/>
      <c r="K1259" s="119"/>
      <c r="L1259" s="119"/>
      <c r="M1259" s="216"/>
      <c r="N1259" s="119"/>
      <c r="O1259" s="119"/>
      <c r="P1259" s="119"/>
      <c r="Q1259" s="215" t="s">
        <v>1287</v>
      </c>
      <c r="R1259" s="215" t="s">
        <v>1441</v>
      </c>
      <c r="S1259" s="119"/>
      <c r="T1259" s="119"/>
      <c r="U1259" s="119"/>
      <c r="V1259" s="119"/>
      <c r="W1259" s="119"/>
      <c r="X1259" s="119"/>
      <c r="Y1259" s="119"/>
      <c r="Z1259" s="119"/>
      <c r="AA1259" s="221" t="s">
        <v>788</v>
      </c>
      <c r="AB1259" s="18">
        <v>22.4</v>
      </c>
      <c r="AC1259" s="222">
        <v>18.43</v>
      </c>
      <c r="AD1259" s="223"/>
      <c r="AE1259" s="222">
        <v>18.43</v>
      </c>
      <c r="AF1259" s="222">
        <v>0.17</v>
      </c>
      <c r="AG1259" s="222">
        <v>18.43</v>
      </c>
      <c r="AH1259" s="146">
        <f t="shared" si="27"/>
        <v>18.630000000000003</v>
      </c>
      <c r="AI1259" s="222">
        <v>28.2</v>
      </c>
      <c r="AJ1259" s="223"/>
      <c r="AK1259" s="119"/>
      <c r="AL1259" s="119"/>
      <c r="AM1259" s="119" t="s">
        <v>789</v>
      </c>
      <c r="AN1259" s="119" t="s">
        <v>231</v>
      </c>
      <c r="AO1259" s="119">
        <v>284</v>
      </c>
      <c r="AP1259" s="119"/>
      <c r="AQ1259" s="119">
        <v>599</v>
      </c>
      <c r="AR1259" s="119">
        <v>609</v>
      </c>
      <c r="AS1259" s="119">
        <v>2009</v>
      </c>
      <c r="AT1259" s="119"/>
      <c r="AU1259" s="119"/>
      <c r="AV1259" s="119"/>
      <c r="AW1259" s="119" t="s">
        <v>790</v>
      </c>
      <c r="AX1259" s="119"/>
      <c r="AY1259" s="119"/>
      <c r="AZ1259" s="119"/>
      <c r="BA1259" s="119"/>
      <c r="BB1259" s="119"/>
      <c r="BC1259" s="119"/>
      <c r="BD1259" s="119"/>
      <c r="BE1259" s="119"/>
      <c r="BF1259" s="119"/>
      <c r="BG1259" s="119"/>
      <c r="BH1259" s="119"/>
      <c r="BI1259" s="119"/>
      <c r="BJ1259" s="119"/>
      <c r="BR1259" s="119"/>
    </row>
    <row r="1260" spans="1:70" ht="12" customHeight="1">
      <c r="A1260" s="215" t="s">
        <v>1527</v>
      </c>
      <c r="B1260" s="216">
        <v>417.04</v>
      </c>
      <c r="C1260" s="119"/>
      <c r="D1260" s="218">
        <v>415.63</v>
      </c>
      <c r="E1260" s="219" t="s">
        <v>786</v>
      </c>
      <c r="F1260" s="67">
        <f>IF(D1260&lt;=374.5,(D1260-'[2]Stages'!$C$73)*'[2]Stages'!$H$74+'[2]Stages'!$E$73,IF(D1260&lt;=385.3,(D1260-'[2]Stages'!$C$74)*'[2]Stages'!$H$75+'[2]Stages'!$E$74,IF(D1260&lt;=391.8,(D1260-'[2]Stages'!$C$75)*'[2]Stages'!$H$76+'[2]Stages'!$E$75,IF(D1260&lt;=397.5,(D1260-'[2]Stages'!$C$76)*'[2]Stages'!$H$77+'[2]Stages'!$E$76,IF(D1260&lt;=407,(D1260-'[2]Stages'!$C$77)*'[2]Stages'!$H$78+'[2]Stages'!$E$77,IF(D1260&lt;=411.2,(D1260-'[2]Stages'!$C$78)*'[2]Stages'!$H$79+'[2]Stages'!$E$78,IF(D1260&lt;=416,(D1260-'[2]Stages'!$C$79)*'[2]Stages'!$H$80+'[2]Stages'!$E$79)))))))</f>
        <v>418.5509583333333</v>
      </c>
      <c r="G1260" s="119" t="s">
        <v>19</v>
      </c>
      <c r="H1260" s="215" t="s">
        <v>1450</v>
      </c>
      <c r="I1260" s="220"/>
      <c r="J1260" s="119"/>
      <c r="K1260" s="119"/>
      <c r="L1260" s="119"/>
      <c r="M1260" s="216"/>
      <c r="N1260" s="119"/>
      <c r="O1260" s="119"/>
      <c r="P1260" s="119"/>
      <c r="Q1260" s="215" t="s">
        <v>1287</v>
      </c>
      <c r="R1260" s="215" t="s">
        <v>1441</v>
      </c>
      <c r="S1260" s="119"/>
      <c r="T1260" s="119"/>
      <c r="U1260" s="119"/>
      <c r="V1260" s="119"/>
      <c r="W1260" s="119"/>
      <c r="X1260" s="119"/>
      <c r="Y1260" s="119"/>
      <c r="Z1260" s="119"/>
      <c r="AA1260" s="221">
        <v>2</v>
      </c>
      <c r="AB1260" s="18">
        <v>22.4</v>
      </c>
      <c r="AC1260" s="222">
        <v>18.35</v>
      </c>
      <c r="AD1260" s="223"/>
      <c r="AE1260" s="222">
        <v>18.35</v>
      </c>
      <c r="AF1260" s="222">
        <v>0.59</v>
      </c>
      <c r="AG1260" s="222">
        <v>18.35</v>
      </c>
      <c r="AH1260" s="146">
        <f t="shared" si="27"/>
        <v>18.550000000000004</v>
      </c>
      <c r="AI1260" s="222">
        <v>28.6</v>
      </c>
      <c r="AJ1260" s="223"/>
      <c r="AK1260" s="119"/>
      <c r="AL1260" s="119"/>
      <c r="AM1260" s="119" t="s">
        <v>789</v>
      </c>
      <c r="AN1260" s="119" t="s">
        <v>231</v>
      </c>
      <c r="AO1260" s="119">
        <v>284</v>
      </c>
      <c r="AP1260" s="119"/>
      <c r="AQ1260" s="119">
        <v>599</v>
      </c>
      <c r="AR1260" s="119">
        <v>609</v>
      </c>
      <c r="AS1260" s="119">
        <v>2009</v>
      </c>
      <c r="AT1260" s="119"/>
      <c r="AU1260" s="119"/>
      <c r="AV1260" s="119"/>
      <c r="AW1260" s="119" t="s">
        <v>790</v>
      </c>
      <c r="AX1260" s="119"/>
      <c r="AY1260" s="119"/>
      <c r="AZ1260" s="119"/>
      <c r="BA1260" s="119"/>
      <c r="BB1260" s="119"/>
      <c r="BC1260" s="119"/>
      <c r="BD1260" s="119"/>
      <c r="BE1260" s="119"/>
      <c r="BF1260" s="119"/>
      <c r="BG1260" s="119"/>
      <c r="BH1260" s="119"/>
      <c r="BI1260" s="119"/>
      <c r="BJ1260" s="119"/>
      <c r="BR1260" s="119"/>
    </row>
    <row r="1261" spans="1:70" ht="12" customHeight="1">
      <c r="A1261" s="215" t="s">
        <v>1528</v>
      </c>
      <c r="B1261" s="216">
        <v>417.11</v>
      </c>
      <c r="C1261" s="119"/>
      <c r="D1261" s="218">
        <v>415.69</v>
      </c>
      <c r="E1261" s="219" t="s">
        <v>786</v>
      </c>
      <c r="F1261" s="67">
        <f>IF(D1261&lt;=374.5,(D1261-'[2]Stages'!$C$73)*'[2]Stages'!$H$74+'[2]Stages'!$E$73,IF(D1261&lt;=385.3,(D1261-'[2]Stages'!$C$74)*'[2]Stages'!$H$75+'[2]Stages'!$E$74,IF(D1261&lt;=391.8,(D1261-'[2]Stages'!$C$75)*'[2]Stages'!$H$76+'[2]Stages'!$E$75,IF(D1261&lt;=397.5,(D1261-'[2]Stages'!$C$76)*'[2]Stages'!$H$77+'[2]Stages'!$E$76,IF(D1261&lt;=407,(D1261-'[2]Stages'!$C$77)*'[2]Stages'!$H$78+'[2]Stages'!$E$77,IF(D1261&lt;=411.2,(D1261-'[2]Stages'!$C$78)*'[2]Stages'!$H$79+'[2]Stages'!$E$78,IF(D1261&lt;=416,(D1261-'[2]Stages'!$C$79)*'[2]Stages'!$H$80+'[2]Stages'!$E$79)))))))</f>
        <v>418.6562083333333</v>
      </c>
      <c r="G1261" s="119" t="s">
        <v>19</v>
      </c>
      <c r="H1261" s="215" t="s">
        <v>1450</v>
      </c>
      <c r="I1261" s="220"/>
      <c r="J1261" s="119"/>
      <c r="K1261" s="119"/>
      <c r="L1261" s="119"/>
      <c r="M1261" s="216"/>
      <c r="N1261" s="119"/>
      <c r="O1261" s="119"/>
      <c r="P1261" s="119"/>
      <c r="Q1261" s="215" t="s">
        <v>1287</v>
      </c>
      <c r="R1261" s="215" t="s">
        <v>1441</v>
      </c>
      <c r="S1261" s="119"/>
      <c r="T1261" s="119"/>
      <c r="U1261" s="119"/>
      <c r="V1261" s="119"/>
      <c r="W1261" s="119"/>
      <c r="X1261" s="119"/>
      <c r="Y1261" s="119"/>
      <c r="Z1261" s="119"/>
      <c r="AA1261" s="221" t="s">
        <v>788</v>
      </c>
      <c r="AB1261" s="18">
        <v>22.4</v>
      </c>
      <c r="AC1261" s="222">
        <v>18.55</v>
      </c>
      <c r="AD1261" s="223"/>
      <c r="AE1261" s="222">
        <v>18.55</v>
      </c>
      <c r="AF1261" s="222">
        <v>0.44</v>
      </c>
      <c r="AG1261" s="222">
        <v>18.55</v>
      </c>
      <c r="AH1261" s="146">
        <f t="shared" si="27"/>
        <v>18.750000000000004</v>
      </c>
      <c r="AI1261" s="222">
        <v>27.7</v>
      </c>
      <c r="AJ1261" s="223"/>
      <c r="AK1261" s="119"/>
      <c r="AL1261" s="119"/>
      <c r="AM1261" s="119" t="s">
        <v>789</v>
      </c>
      <c r="AN1261" s="119" t="s">
        <v>231</v>
      </c>
      <c r="AO1261" s="119">
        <v>284</v>
      </c>
      <c r="AP1261" s="119"/>
      <c r="AQ1261" s="119">
        <v>599</v>
      </c>
      <c r="AR1261" s="119">
        <v>609</v>
      </c>
      <c r="AS1261" s="119">
        <v>2009</v>
      </c>
      <c r="AT1261" s="119"/>
      <c r="AU1261" s="119"/>
      <c r="AV1261" s="119"/>
      <c r="AW1261" s="119" t="s">
        <v>790</v>
      </c>
      <c r="AX1261" s="119"/>
      <c r="AY1261" s="119"/>
      <c r="AZ1261" s="119"/>
      <c r="BA1261" s="119"/>
      <c r="BB1261" s="119"/>
      <c r="BC1261" s="119"/>
      <c r="BD1261" s="119"/>
      <c r="BE1261" s="119"/>
      <c r="BF1261" s="119"/>
      <c r="BG1261" s="119"/>
      <c r="BH1261" s="119"/>
      <c r="BI1261" s="119"/>
      <c r="BJ1261" s="119"/>
      <c r="BR1261" s="119"/>
    </row>
    <row r="1262" spans="1:70" ht="12" customHeight="1">
      <c r="A1262" s="215" t="s">
        <v>1529</v>
      </c>
      <c r="B1262" s="216">
        <v>417.16</v>
      </c>
      <c r="C1262" s="119"/>
      <c r="D1262" s="218">
        <v>415.73</v>
      </c>
      <c r="E1262" s="219" t="s">
        <v>786</v>
      </c>
      <c r="F1262" s="67">
        <f>IF(D1262&lt;=374.5,(D1262-'[2]Stages'!$C$73)*'[2]Stages'!$H$74+'[2]Stages'!$E$73,IF(D1262&lt;=385.3,(D1262-'[2]Stages'!$C$74)*'[2]Stages'!$H$75+'[2]Stages'!$E$74,IF(D1262&lt;=391.8,(D1262-'[2]Stages'!$C$75)*'[2]Stages'!$H$76+'[2]Stages'!$E$75,IF(D1262&lt;=397.5,(D1262-'[2]Stages'!$C$76)*'[2]Stages'!$H$77+'[2]Stages'!$E$76,IF(D1262&lt;=407,(D1262-'[2]Stages'!$C$77)*'[2]Stages'!$H$78+'[2]Stages'!$E$77,IF(D1262&lt;=411.2,(D1262-'[2]Stages'!$C$78)*'[2]Stages'!$H$79+'[2]Stages'!$E$78,IF(D1262&lt;=416,(D1262-'[2]Stages'!$C$79)*'[2]Stages'!$H$80+'[2]Stages'!$E$79)))))))</f>
        <v>418.726375</v>
      </c>
      <c r="G1262" s="119" t="s">
        <v>19</v>
      </c>
      <c r="H1262" s="215" t="s">
        <v>1450</v>
      </c>
      <c r="I1262" s="220"/>
      <c r="J1262" s="119"/>
      <c r="K1262" s="119"/>
      <c r="L1262" s="119"/>
      <c r="M1262" s="216"/>
      <c r="N1262" s="119"/>
      <c r="O1262" s="119"/>
      <c r="P1262" s="119"/>
      <c r="Q1262" s="215" t="s">
        <v>1287</v>
      </c>
      <c r="R1262" s="215" t="s">
        <v>1441</v>
      </c>
      <c r="S1262" s="119"/>
      <c r="T1262" s="119"/>
      <c r="U1262" s="119"/>
      <c r="V1262" s="119"/>
      <c r="W1262" s="119"/>
      <c r="X1262" s="119"/>
      <c r="Y1262" s="119"/>
      <c r="Z1262" s="119"/>
      <c r="AA1262" s="221" t="s">
        <v>788</v>
      </c>
      <c r="AB1262" s="18">
        <v>22.4</v>
      </c>
      <c r="AC1262" s="222">
        <v>19.19</v>
      </c>
      <c r="AD1262" s="223"/>
      <c r="AE1262" s="222">
        <v>19.19</v>
      </c>
      <c r="AF1262" s="222">
        <v>0.16</v>
      </c>
      <c r="AG1262" s="222">
        <v>19.19</v>
      </c>
      <c r="AH1262" s="146">
        <f t="shared" si="27"/>
        <v>19.390000000000004</v>
      </c>
      <c r="AI1262" s="222">
        <v>24.9</v>
      </c>
      <c r="AJ1262" s="223"/>
      <c r="AK1262" s="119"/>
      <c r="AL1262" s="119"/>
      <c r="AM1262" s="119" t="s">
        <v>789</v>
      </c>
      <c r="AN1262" s="119" t="s">
        <v>231</v>
      </c>
      <c r="AO1262" s="119">
        <v>284</v>
      </c>
      <c r="AP1262" s="119"/>
      <c r="AQ1262" s="119">
        <v>599</v>
      </c>
      <c r="AR1262" s="119">
        <v>609</v>
      </c>
      <c r="AS1262" s="119">
        <v>2009</v>
      </c>
      <c r="AT1262" s="119"/>
      <c r="AU1262" s="119"/>
      <c r="AV1262" s="119"/>
      <c r="AW1262" s="119" t="s">
        <v>790</v>
      </c>
      <c r="AX1262" s="119"/>
      <c r="AY1262" s="119"/>
      <c r="AZ1262" s="119"/>
      <c r="BA1262" s="119"/>
      <c r="BB1262" s="119"/>
      <c r="BC1262" s="119"/>
      <c r="BD1262" s="119"/>
      <c r="BE1262" s="119"/>
      <c r="BF1262" s="119"/>
      <c r="BG1262" s="119"/>
      <c r="BH1262" s="119"/>
      <c r="BI1262" s="119"/>
      <c r="BJ1262" s="119"/>
      <c r="BR1262" s="119"/>
    </row>
    <row r="1263" spans="1:70" ht="12" customHeight="1">
      <c r="A1263" s="215" t="s">
        <v>1530</v>
      </c>
      <c r="B1263" s="216">
        <v>417.22</v>
      </c>
      <c r="C1263" s="119"/>
      <c r="D1263" s="218">
        <v>415.78</v>
      </c>
      <c r="E1263" s="219" t="s">
        <v>786</v>
      </c>
      <c r="F1263" s="67">
        <f>IF(D1263&lt;=374.5,(D1263-'[2]Stages'!$C$73)*'[2]Stages'!$H$74+'[2]Stages'!$E$73,IF(D1263&lt;=385.3,(D1263-'[2]Stages'!$C$74)*'[2]Stages'!$H$75+'[2]Stages'!$E$74,IF(D1263&lt;=391.8,(D1263-'[2]Stages'!$C$75)*'[2]Stages'!$H$76+'[2]Stages'!$E$75,IF(D1263&lt;=397.5,(D1263-'[2]Stages'!$C$76)*'[2]Stages'!$H$77+'[2]Stages'!$E$76,IF(D1263&lt;=407,(D1263-'[2]Stages'!$C$77)*'[2]Stages'!$H$78+'[2]Stages'!$E$77,IF(D1263&lt;=411.2,(D1263-'[2]Stages'!$C$78)*'[2]Stages'!$H$79+'[2]Stages'!$E$78,IF(D1263&lt;=416,(D1263-'[2]Stages'!$C$79)*'[2]Stages'!$H$80+'[2]Stages'!$E$79)))))))</f>
        <v>418.81408333333326</v>
      </c>
      <c r="G1263" s="119" t="s">
        <v>19</v>
      </c>
      <c r="H1263" s="215" t="s">
        <v>1450</v>
      </c>
      <c r="I1263" s="220"/>
      <c r="J1263" s="119"/>
      <c r="K1263" s="119"/>
      <c r="L1263" s="119"/>
      <c r="M1263" s="216"/>
      <c r="N1263" s="119"/>
      <c r="O1263" s="119"/>
      <c r="P1263" s="119"/>
      <c r="Q1263" s="215" t="s">
        <v>1287</v>
      </c>
      <c r="R1263" s="215" t="s">
        <v>1441</v>
      </c>
      <c r="S1263" s="119"/>
      <c r="T1263" s="119"/>
      <c r="U1263" s="119"/>
      <c r="V1263" s="119"/>
      <c r="W1263" s="119"/>
      <c r="X1263" s="119"/>
      <c r="Y1263" s="119"/>
      <c r="Z1263" s="119"/>
      <c r="AA1263" s="221">
        <v>2</v>
      </c>
      <c r="AB1263" s="18">
        <v>22.4</v>
      </c>
      <c r="AC1263" s="222">
        <v>17.79</v>
      </c>
      <c r="AD1263" s="223"/>
      <c r="AE1263" s="222">
        <v>17.79</v>
      </c>
      <c r="AF1263" s="222">
        <v>0.4</v>
      </c>
      <c r="AG1263" s="222">
        <v>17.79</v>
      </c>
      <c r="AH1263" s="146">
        <f t="shared" si="27"/>
        <v>17.990000000000002</v>
      </c>
      <c r="AI1263" s="222">
        <v>31</v>
      </c>
      <c r="AJ1263" s="223"/>
      <c r="AK1263" s="119"/>
      <c r="AL1263" s="119"/>
      <c r="AM1263" s="119" t="s">
        <v>789</v>
      </c>
      <c r="AN1263" s="119" t="s">
        <v>231</v>
      </c>
      <c r="AO1263" s="119">
        <v>284</v>
      </c>
      <c r="AP1263" s="119"/>
      <c r="AQ1263" s="119">
        <v>599</v>
      </c>
      <c r="AR1263" s="119">
        <v>609</v>
      </c>
      <c r="AS1263" s="119">
        <v>2009</v>
      </c>
      <c r="AT1263" s="119"/>
      <c r="AU1263" s="119"/>
      <c r="AV1263" s="119"/>
      <c r="AW1263" s="119" t="s">
        <v>790</v>
      </c>
      <c r="AX1263" s="119"/>
      <c r="AY1263" s="119"/>
      <c r="AZ1263" s="119"/>
      <c r="BA1263" s="119"/>
      <c r="BB1263" s="119"/>
      <c r="BC1263" s="119"/>
      <c r="BD1263" s="119"/>
      <c r="BE1263" s="119"/>
      <c r="BF1263" s="119"/>
      <c r="BG1263" s="119"/>
      <c r="BH1263" s="119"/>
      <c r="BI1263" s="119"/>
      <c r="BJ1263" s="119"/>
      <c r="BR1263" s="119"/>
    </row>
    <row r="1264" spans="1:70" ht="12" customHeight="1">
      <c r="A1264" s="215" t="s">
        <v>1531</v>
      </c>
      <c r="B1264" s="216">
        <v>417.36</v>
      </c>
      <c r="C1264" s="119"/>
      <c r="D1264" s="218">
        <v>415.89</v>
      </c>
      <c r="E1264" s="219" t="s">
        <v>786</v>
      </c>
      <c r="F1264" s="67">
        <f>IF(D1264&lt;=374.5,(D1264-'[2]Stages'!$C$73)*'[2]Stages'!$H$74+'[2]Stages'!$E$73,IF(D1264&lt;=385.3,(D1264-'[2]Stages'!$C$74)*'[2]Stages'!$H$75+'[2]Stages'!$E$74,IF(D1264&lt;=391.8,(D1264-'[2]Stages'!$C$75)*'[2]Stages'!$H$76+'[2]Stages'!$E$75,IF(D1264&lt;=397.5,(D1264-'[2]Stages'!$C$76)*'[2]Stages'!$H$77+'[2]Stages'!$E$76,IF(D1264&lt;=407,(D1264-'[2]Stages'!$C$77)*'[2]Stages'!$H$78+'[2]Stages'!$E$77,IF(D1264&lt;=411.2,(D1264-'[2]Stages'!$C$78)*'[2]Stages'!$H$79+'[2]Stages'!$E$78,IF(D1264&lt;=416,(D1264-'[2]Stages'!$C$79)*'[2]Stages'!$H$80+'[2]Stages'!$E$79)))))))</f>
        <v>419.0070416666666</v>
      </c>
      <c r="G1264" s="119" t="s">
        <v>19</v>
      </c>
      <c r="H1264" s="215" t="s">
        <v>1450</v>
      </c>
      <c r="I1264" s="220"/>
      <c r="J1264" s="119"/>
      <c r="K1264" s="119"/>
      <c r="L1264" s="119"/>
      <c r="M1264" s="216"/>
      <c r="N1264" s="119"/>
      <c r="O1264" s="119"/>
      <c r="P1264" s="119"/>
      <c r="Q1264" s="215" t="s">
        <v>1287</v>
      </c>
      <c r="R1264" s="215" t="s">
        <v>1468</v>
      </c>
      <c r="S1264" s="119"/>
      <c r="T1264" s="119"/>
      <c r="U1264" s="119"/>
      <c r="V1264" s="119"/>
      <c r="W1264" s="119"/>
      <c r="X1264" s="119"/>
      <c r="Y1264" s="119"/>
      <c r="Z1264" s="119"/>
      <c r="AA1264" s="221" t="s">
        <v>788</v>
      </c>
      <c r="AB1264" s="18">
        <v>22.4</v>
      </c>
      <c r="AC1264" s="222">
        <v>17.49</v>
      </c>
      <c r="AD1264" s="223"/>
      <c r="AE1264" s="222">
        <v>17.49</v>
      </c>
      <c r="AF1264" s="222">
        <v>0.1</v>
      </c>
      <c r="AG1264" s="222">
        <v>17.49</v>
      </c>
      <c r="AH1264" s="146">
        <f t="shared" si="27"/>
        <v>17.69</v>
      </c>
      <c r="AI1264" s="222">
        <v>32.3</v>
      </c>
      <c r="AJ1264" s="223"/>
      <c r="AK1264" s="119"/>
      <c r="AL1264" s="119"/>
      <c r="AM1264" s="119" t="s">
        <v>789</v>
      </c>
      <c r="AN1264" s="119" t="s">
        <v>231</v>
      </c>
      <c r="AO1264" s="119">
        <v>284</v>
      </c>
      <c r="AP1264" s="119"/>
      <c r="AQ1264" s="119">
        <v>599</v>
      </c>
      <c r="AR1264" s="119">
        <v>609</v>
      </c>
      <c r="AS1264" s="119">
        <v>2009</v>
      </c>
      <c r="AT1264" s="119"/>
      <c r="AU1264" s="119"/>
      <c r="AV1264" s="119"/>
      <c r="AW1264" s="119" t="s">
        <v>790</v>
      </c>
      <c r="AX1264" s="119"/>
      <c r="AY1264" s="119"/>
      <c r="AZ1264" s="119"/>
      <c r="BA1264" s="119"/>
      <c r="BB1264" s="119"/>
      <c r="BC1264" s="119"/>
      <c r="BD1264" s="119"/>
      <c r="BE1264" s="119"/>
      <c r="BF1264" s="119"/>
      <c r="BG1264" s="119"/>
      <c r="BH1264" s="119"/>
      <c r="BI1264" s="119"/>
      <c r="BJ1264" s="119"/>
      <c r="BR1264" s="119"/>
    </row>
    <row r="1265" spans="1:70" ht="12" customHeight="1">
      <c r="A1265" s="215" t="s">
        <v>1532</v>
      </c>
      <c r="B1265" s="216">
        <v>417.4</v>
      </c>
      <c r="C1265" s="119"/>
      <c r="D1265" s="218">
        <v>415.92</v>
      </c>
      <c r="E1265" s="219" t="s">
        <v>786</v>
      </c>
      <c r="F1265" s="67">
        <f>IF(D1265&lt;=374.5,(D1265-'[2]Stages'!$C$73)*'[2]Stages'!$H$74+'[2]Stages'!$E$73,IF(D1265&lt;=385.3,(D1265-'[2]Stages'!$C$74)*'[2]Stages'!$H$75+'[2]Stages'!$E$74,IF(D1265&lt;=391.8,(D1265-'[2]Stages'!$C$75)*'[2]Stages'!$H$76+'[2]Stages'!$E$75,IF(D1265&lt;=397.5,(D1265-'[2]Stages'!$C$76)*'[2]Stages'!$H$77+'[2]Stages'!$E$76,IF(D1265&lt;=407,(D1265-'[2]Stages'!$C$77)*'[2]Stages'!$H$78+'[2]Stages'!$E$77,IF(D1265&lt;=411.2,(D1265-'[2]Stages'!$C$78)*'[2]Stages'!$H$79+'[2]Stages'!$E$78,IF(D1265&lt;=416,(D1265-'[2]Stages'!$C$79)*'[2]Stages'!$H$80+'[2]Stages'!$E$79)))))))</f>
        <v>419.05966666666666</v>
      </c>
      <c r="G1265" s="119" t="s">
        <v>19</v>
      </c>
      <c r="H1265" s="215" t="s">
        <v>1450</v>
      </c>
      <c r="I1265" s="220"/>
      <c r="J1265" s="119"/>
      <c r="K1265" s="119"/>
      <c r="L1265" s="119"/>
      <c r="M1265" s="216"/>
      <c r="N1265" s="119"/>
      <c r="O1265" s="119"/>
      <c r="P1265" s="119"/>
      <c r="Q1265" s="215" t="s">
        <v>1287</v>
      </c>
      <c r="R1265" s="215" t="s">
        <v>1523</v>
      </c>
      <c r="S1265" s="119"/>
      <c r="T1265" s="119"/>
      <c r="U1265" s="119"/>
      <c r="V1265" s="119"/>
      <c r="W1265" s="119"/>
      <c r="X1265" s="119"/>
      <c r="Y1265" s="119"/>
      <c r="Z1265" s="119"/>
      <c r="AA1265" s="221" t="s">
        <v>788</v>
      </c>
      <c r="AB1265" s="18">
        <v>22.4</v>
      </c>
      <c r="AC1265" s="222">
        <v>18.13</v>
      </c>
      <c r="AD1265" s="223"/>
      <c r="AE1265" s="222">
        <v>18.13</v>
      </c>
      <c r="AF1265" s="222">
        <v>0.33</v>
      </c>
      <c r="AG1265" s="222">
        <v>18.13</v>
      </c>
      <c r="AH1265" s="146">
        <f t="shared" si="27"/>
        <v>18.330000000000002</v>
      </c>
      <c r="AI1265" s="222">
        <v>29.5</v>
      </c>
      <c r="AJ1265" s="223"/>
      <c r="AK1265" s="119"/>
      <c r="AL1265" s="119"/>
      <c r="AM1265" s="119" t="s">
        <v>789</v>
      </c>
      <c r="AN1265" s="119" t="s">
        <v>231</v>
      </c>
      <c r="AO1265" s="119">
        <v>284</v>
      </c>
      <c r="AP1265" s="119"/>
      <c r="AQ1265" s="119">
        <v>599</v>
      </c>
      <c r="AR1265" s="119">
        <v>609</v>
      </c>
      <c r="AS1265" s="119">
        <v>2009</v>
      </c>
      <c r="AT1265" s="119"/>
      <c r="AU1265" s="119"/>
      <c r="AV1265" s="119"/>
      <c r="AW1265" s="119" t="s">
        <v>790</v>
      </c>
      <c r="AX1265" s="119"/>
      <c r="AY1265" s="119"/>
      <c r="AZ1265" s="119"/>
      <c r="BA1265" s="119"/>
      <c r="BB1265" s="119"/>
      <c r="BC1265" s="119"/>
      <c r="BD1265" s="119"/>
      <c r="BE1265" s="119"/>
      <c r="BF1265" s="119"/>
      <c r="BG1265" s="119"/>
      <c r="BH1265" s="119"/>
      <c r="BI1265" s="119"/>
      <c r="BJ1265" s="119"/>
      <c r="BR1265" s="119"/>
    </row>
    <row r="1266" spans="1:70" ht="12" customHeight="1">
      <c r="A1266" s="215" t="s">
        <v>1533</v>
      </c>
      <c r="B1266" s="216">
        <v>417.43</v>
      </c>
      <c r="C1266" s="119"/>
      <c r="D1266" s="218">
        <v>415.94</v>
      </c>
      <c r="E1266" s="219" t="s">
        <v>786</v>
      </c>
      <c r="F1266" s="67">
        <f>IF(D1266&lt;=374.5,(D1266-'[2]Stages'!$C$73)*'[2]Stages'!$H$74+'[2]Stages'!$E$73,IF(D1266&lt;=385.3,(D1266-'[2]Stages'!$C$74)*'[2]Stages'!$H$75+'[2]Stages'!$E$74,IF(D1266&lt;=391.8,(D1266-'[2]Stages'!$C$75)*'[2]Stages'!$H$76+'[2]Stages'!$E$75,IF(D1266&lt;=397.5,(D1266-'[2]Stages'!$C$76)*'[2]Stages'!$H$77+'[2]Stages'!$E$76,IF(D1266&lt;=407,(D1266-'[2]Stages'!$C$77)*'[2]Stages'!$H$78+'[2]Stages'!$E$77,IF(D1266&lt;=411.2,(D1266-'[2]Stages'!$C$78)*'[2]Stages'!$H$79+'[2]Stages'!$E$78,IF(D1266&lt;=416,(D1266-'[2]Stages'!$C$79)*'[2]Stages'!$H$80+'[2]Stages'!$E$79)))))))</f>
        <v>419.09475</v>
      </c>
      <c r="G1266" s="119" t="s">
        <v>19</v>
      </c>
      <c r="H1266" s="215" t="s">
        <v>1450</v>
      </c>
      <c r="I1266" s="220"/>
      <c r="J1266" s="119"/>
      <c r="K1266" s="119"/>
      <c r="L1266" s="119"/>
      <c r="M1266" s="216"/>
      <c r="N1266" s="119"/>
      <c r="O1266" s="119"/>
      <c r="P1266" s="119"/>
      <c r="Q1266" s="215" t="s">
        <v>1287</v>
      </c>
      <c r="R1266" s="215" t="s">
        <v>1468</v>
      </c>
      <c r="S1266" s="119"/>
      <c r="T1266" s="119"/>
      <c r="U1266" s="119"/>
      <c r="V1266" s="119"/>
      <c r="W1266" s="119"/>
      <c r="X1266" s="119"/>
      <c r="Y1266" s="119"/>
      <c r="Z1266" s="119"/>
      <c r="AA1266" s="221" t="s">
        <v>788</v>
      </c>
      <c r="AB1266" s="18">
        <v>22.4</v>
      </c>
      <c r="AC1266" s="222">
        <v>17.69</v>
      </c>
      <c r="AD1266" s="223"/>
      <c r="AE1266" s="222">
        <v>17.69</v>
      </c>
      <c r="AF1266" s="222">
        <v>0.26</v>
      </c>
      <c r="AG1266" s="222">
        <v>17.69</v>
      </c>
      <c r="AH1266" s="146">
        <f t="shared" si="27"/>
        <v>17.890000000000004</v>
      </c>
      <c r="AI1266" s="222">
        <v>31.4</v>
      </c>
      <c r="AJ1266" s="223"/>
      <c r="AK1266" s="119"/>
      <c r="AL1266" s="119"/>
      <c r="AM1266" s="119" t="s">
        <v>789</v>
      </c>
      <c r="AN1266" s="119" t="s">
        <v>231</v>
      </c>
      <c r="AO1266" s="119">
        <v>284</v>
      </c>
      <c r="AP1266" s="119"/>
      <c r="AQ1266" s="119">
        <v>599</v>
      </c>
      <c r="AR1266" s="119">
        <v>609</v>
      </c>
      <c r="AS1266" s="119">
        <v>2009</v>
      </c>
      <c r="AT1266" s="119"/>
      <c r="AU1266" s="119"/>
      <c r="AV1266" s="119"/>
      <c r="AW1266" s="119" t="s">
        <v>790</v>
      </c>
      <c r="AX1266" s="119"/>
      <c r="AY1266" s="119"/>
      <c r="AZ1266" s="119"/>
      <c r="BA1266" s="119"/>
      <c r="BB1266" s="119"/>
      <c r="BC1266" s="119"/>
      <c r="BD1266" s="119"/>
      <c r="BE1266" s="119"/>
      <c r="BF1266" s="119"/>
      <c r="BG1266" s="119"/>
      <c r="BH1266" s="119"/>
      <c r="BI1266" s="119"/>
      <c r="BJ1266" s="119"/>
      <c r="BR1266" s="119"/>
    </row>
    <row r="1267" spans="1:70" ht="12" customHeight="1">
      <c r="A1267" s="215" t="s">
        <v>1534</v>
      </c>
      <c r="B1267" s="216">
        <v>417.45</v>
      </c>
      <c r="C1267" s="119"/>
      <c r="D1267" s="218">
        <v>415.96</v>
      </c>
      <c r="E1267" s="219" t="s">
        <v>786</v>
      </c>
      <c r="F1267" s="67">
        <f>IF(D1267&lt;=374.5,(D1267-'[2]Stages'!$C$73)*'[2]Stages'!$H$74+'[2]Stages'!$E$73,IF(D1267&lt;=385.3,(D1267-'[2]Stages'!$C$74)*'[2]Stages'!$H$75+'[2]Stages'!$E$74,IF(D1267&lt;=391.8,(D1267-'[2]Stages'!$C$75)*'[2]Stages'!$H$76+'[2]Stages'!$E$75,IF(D1267&lt;=397.5,(D1267-'[2]Stages'!$C$76)*'[2]Stages'!$H$77+'[2]Stages'!$E$76,IF(D1267&lt;=407,(D1267-'[2]Stages'!$C$77)*'[2]Stages'!$H$78+'[2]Stages'!$E$77,IF(D1267&lt;=411.2,(D1267-'[2]Stages'!$C$78)*'[2]Stages'!$H$79+'[2]Stages'!$E$78,IF(D1267&lt;=416,(D1267-'[2]Stages'!$C$79)*'[2]Stages'!$H$80+'[2]Stages'!$E$79)))))))</f>
        <v>419.1298333333333</v>
      </c>
      <c r="G1267" s="119" t="s">
        <v>19</v>
      </c>
      <c r="H1267" s="215" t="s">
        <v>1450</v>
      </c>
      <c r="I1267" s="220"/>
      <c r="J1267" s="119"/>
      <c r="K1267" s="119"/>
      <c r="L1267" s="119"/>
      <c r="M1267" s="216"/>
      <c r="N1267" s="119"/>
      <c r="O1267" s="119"/>
      <c r="P1267" s="119"/>
      <c r="Q1267" s="215" t="s">
        <v>1287</v>
      </c>
      <c r="R1267" s="215" t="s">
        <v>1441</v>
      </c>
      <c r="S1267" s="119"/>
      <c r="T1267" s="119"/>
      <c r="U1267" s="119"/>
      <c r="V1267" s="119"/>
      <c r="W1267" s="119"/>
      <c r="X1267" s="119"/>
      <c r="Y1267" s="119"/>
      <c r="Z1267" s="119"/>
      <c r="AA1267" s="221" t="s">
        <v>788</v>
      </c>
      <c r="AB1267" s="18">
        <v>22.4</v>
      </c>
      <c r="AC1267" s="222">
        <v>18.01</v>
      </c>
      <c r="AD1267" s="223"/>
      <c r="AE1267" s="222">
        <v>18.01</v>
      </c>
      <c r="AF1267" s="222">
        <v>0.24</v>
      </c>
      <c r="AG1267" s="222">
        <v>18.01</v>
      </c>
      <c r="AH1267" s="146">
        <f t="shared" si="27"/>
        <v>18.210000000000004</v>
      </c>
      <c r="AI1267" s="222">
        <v>30</v>
      </c>
      <c r="AJ1267" s="223"/>
      <c r="AK1267" s="119"/>
      <c r="AL1267" s="119"/>
      <c r="AM1267" s="119" t="s">
        <v>789</v>
      </c>
      <c r="AN1267" s="119" t="s">
        <v>231</v>
      </c>
      <c r="AO1267" s="119">
        <v>284</v>
      </c>
      <c r="AP1267" s="119"/>
      <c r="AQ1267" s="119">
        <v>599</v>
      </c>
      <c r="AR1267" s="119">
        <v>609</v>
      </c>
      <c r="AS1267" s="119">
        <v>2009</v>
      </c>
      <c r="AT1267" s="119"/>
      <c r="AU1267" s="119"/>
      <c r="AV1267" s="119"/>
      <c r="AW1267" s="119" t="s">
        <v>790</v>
      </c>
      <c r="AX1267" s="119"/>
      <c r="AY1267" s="119"/>
      <c r="AZ1267" s="119"/>
      <c r="BA1267" s="119"/>
      <c r="BB1267" s="119"/>
      <c r="BC1267" s="119"/>
      <c r="BD1267" s="119"/>
      <c r="BE1267" s="119"/>
      <c r="BF1267" s="119"/>
      <c r="BG1267" s="119"/>
      <c r="BH1267" s="119"/>
      <c r="BI1267" s="119"/>
      <c r="BJ1267" s="119"/>
      <c r="BR1267" s="119"/>
    </row>
    <row r="1268" spans="1:70" ht="12" customHeight="1">
      <c r="A1268" s="215" t="s">
        <v>1535</v>
      </c>
      <c r="B1268" s="216">
        <v>417.46</v>
      </c>
      <c r="C1268" s="119"/>
      <c r="D1268" s="218">
        <v>415.97</v>
      </c>
      <c r="E1268" s="219" t="s">
        <v>786</v>
      </c>
      <c r="F1268" s="67">
        <f>IF(D1268&lt;=374.5,(D1268-'[2]Stages'!$C$73)*'[2]Stages'!$H$74+'[2]Stages'!$E$73,IF(D1268&lt;=385.3,(D1268-'[2]Stages'!$C$74)*'[2]Stages'!$H$75+'[2]Stages'!$E$74,IF(D1268&lt;=391.8,(D1268-'[2]Stages'!$C$75)*'[2]Stages'!$H$76+'[2]Stages'!$E$75,IF(D1268&lt;=397.5,(D1268-'[2]Stages'!$C$76)*'[2]Stages'!$H$77+'[2]Stages'!$E$76,IF(D1268&lt;=407,(D1268-'[2]Stages'!$C$77)*'[2]Stages'!$H$78+'[2]Stages'!$E$77,IF(D1268&lt;=411.2,(D1268-'[2]Stages'!$C$78)*'[2]Stages'!$H$79+'[2]Stages'!$E$78,IF(D1268&lt;=416,(D1268-'[2]Stages'!$C$79)*'[2]Stages'!$H$80+'[2]Stages'!$E$79)))))))</f>
        <v>419.147375</v>
      </c>
      <c r="G1268" s="119" t="s">
        <v>19</v>
      </c>
      <c r="H1268" s="215" t="s">
        <v>1450</v>
      </c>
      <c r="I1268" s="220"/>
      <c r="J1268" s="119"/>
      <c r="K1268" s="119"/>
      <c r="L1268" s="119"/>
      <c r="M1268" s="216"/>
      <c r="N1268" s="119"/>
      <c r="O1268" s="119"/>
      <c r="P1268" s="119"/>
      <c r="Q1268" s="215" t="s">
        <v>1287</v>
      </c>
      <c r="R1268" s="215" t="s">
        <v>1468</v>
      </c>
      <c r="S1268" s="119"/>
      <c r="T1268" s="119"/>
      <c r="U1268" s="119"/>
      <c r="V1268" s="119"/>
      <c r="W1268" s="119"/>
      <c r="X1268" s="119"/>
      <c r="Y1268" s="119"/>
      <c r="Z1268" s="119"/>
      <c r="AA1268" s="221" t="s">
        <v>788</v>
      </c>
      <c r="AB1268" s="18">
        <v>22.4</v>
      </c>
      <c r="AC1268" s="222">
        <v>17.85</v>
      </c>
      <c r="AD1268" s="223"/>
      <c r="AE1268" s="222">
        <v>17.85</v>
      </c>
      <c r="AF1268" s="222">
        <v>0.19</v>
      </c>
      <c r="AG1268" s="222">
        <v>17.85</v>
      </c>
      <c r="AH1268" s="146">
        <f t="shared" si="27"/>
        <v>18.050000000000004</v>
      </c>
      <c r="AI1268" s="222">
        <v>30.8</v>
      </c>
      <c r="AJ1268" s="223"/>
      <c r="AK1268" s="119"/>
      <c r="AL1268" s="119"/>
      <c r="AM1268" s="119" t="s">
        <v>789</v>
      </c>
      <c r="AN1268" s="119" t="s">
        <v>231</v>
      </c>
      <c r="AO1268" s="119">
        <v>284</v>
      </c>
      <c r="AP1268" s="119"/>
      <c r="AQ1268" s="119">
        <v>599</v>
      </c>
      <c r="AR1268" s="119">
        <v>609</v>
      </c>
      <c r="AS1268" s="119">
        <v>2009</v>
      </c>
      <c r="AT1268" s="119"/>
      <c r="AU1268" s="119"/>
      <c r="AV1268" s="119"/>
      <c r="AW1268" s="119" t="s">
        <v>790</v>
      </c>
      <c r="AX1268" s="119"/>
      <c r="AY1268" s="119"/>
      <c r="AZ1268" s="119"/>
      <c r="BA1268" s="119"/>
      <c r="BB1268" s="119"/>
      <c r="BC1268" s="119"/>
      <c r="BD1268" s="119"/>
      <c r="BE1268" s="119"/>
      <c r="BF1268" s="119"/>
      <c r="BG1268" s="119"/>
      <c r="BH1268" s="119"/>
      <c r="BI1268" s="119"/>
      <c r="BJ1268" s="119"/>
      <c r="BR1268" s="119"/>
    </row>
    <row r="1269" spans="1:70" ht="12" customHeight="1">
      <c r="A1269" s="215" t="s">
        <v>1536</v>
      </c>
      <c r="B1269" s="216">
        <v>417.58</v>
      </c>
      <c r="C1269" s="119"/>
      <c r="D1269" s="218">
        <v>416.14</v>
      </c>
      <c r="E1269" s="219" t="s">
        <v>786</v>
      </c>
      <c r="F1269" s="69">
        <f>IF(D1269&lt;=418.7,(D1269-'[2]Stages'!$C$80)*'[2]Stages'!$H$81+'[2]Stages'!$E$80,IF(D1269&lt;=421.3,(D1269-'[2]Stages'!$C$81)*'[2]Stages'!$H$82+'[2]Stages'!$E$81,IF(D1269&lt;=422.9,(D1269-'[2]Stages'!$C$82)*'[2]Stages'!$H$83+'[2]Stages'!$E$82,IF(D1269&lt;=426.2,(D1269-'[2]Stages'!$C$83)*'[2]Stages'!$H$84+'[2]Stages'!$E$83,IF(D1269&lt;=428.2,(D1269-'[2]Stages'!$C$84)*'[2]Stages'!$H$85+'[2]Stages'!$E$84)))))</f>
        <v>419.39496296296295</v>
      </c>
      <c r="G1269" s="119" t="s">
        <v>19</v>
      </c>
      <c r="H1269" s="215" t="s">
        <v>1537</v>
      </c>
      <c r="I1269" s="220"/>
      <c r="J1269" s="119"/>
      <c r="K1269" s="119"/>
      <c r="L1269" s="119"/>
      <c r="M1269" s="216"/>
      <c r="N1269" s="119"/>
      <c r="O1269" s="119"/>
      <c r="P1269" s="119"/>
      <c r="Q1269" s="215" t="s">
        <v>1287</v>
      </c>
      <c r="R1269" s="215" t="s">
        <v>1441</v>
      </c>
      <c r="S1269" s="119"/>
      <c r="T1269" s="119"/>
      <c r="U1269" s="119"/>
      <c r="V1269" s="119"/>
      <c r="W1269" s="119"/>
      <c r="X1269" s="119"/>
      <c r="Y1269" s="119"/>
      <c r="Z1269" s="119"/>
      <c r="AA1269" s="221" t="s">
        <v>788</v>
      </c>
      <c r="AB1269" s="18">
        <v>22.4</v>
      </c>
      <c r="AC1269" s="222">
        <v>17.83</v>
      </c>
      <c r="AD1269" s="223"/>
      <c r="AE1269" s="222">
        <v>17.83</v>
      </c>
      <c r="AF1269" s="222">
        <v>0.35</v>
      </c>
      <c r="AG1269" s="222">
        <v>17.83</v>
      </c>
      <c r="AH1269" s="146">
        <f t="shared" si="27"/>
        <v>18.03</v>
      </c>
      <c r="AI1269" s="222">
        <v>30.8</v>
      </c>
      <c r="AJ1269" s="223"/>
      <c r="AK1269" s="119"/>
      <c r="AL1269" s="119"/>
      <c r="AM1269" s="119" t="s">
        <v>789</v>
      </c>
      <c r="AN1269" s="119" t="s">
        <v>231</v>
      </c>
      <c r="AO1269" s="119">
        <v>284</v>
      </c>
      <c r="AP1269" s="119"/>
      <c r="AQ1269" s="119">
        <v>599</v>
      </c>
      <c r="AR1269" s="119">
        <v>609</v>
      </c>
      <c r="AS1269" s="119">
        <v>2009</v>
      </c>
      <c r="AT1269" s="119"/>
      <c r="AU1269" s="119"/>
      <c r="AV1269" s="119"/>
      <c r="AW1269" s="119" t="s">
        <v>790</v>
      </c>
      <c r="AX1269" s="119"/>
      <c r="AY1269" s="119"/>
      <c r="AZ1269" s="119"/>
      <c r="BA1269" s="119"/>
      <c r="BB1269" s="119"/>
      <c r="BC1269" s="119"/>
      <c r="BD1269" s="119"/>
      <c r="BE1269" s="119"/>
      <c r="BF1269" s="119"/>
      <c r="BG1269" s="119"/>
      <c r="BH1269" s="119"/>
      <c r="BI1269" s="119"/>
      <c r="BJ1269" s="119"/>
      <c r="BR1269" s="119"/>
    </row>
    <row r="1270" spans="1:70" ht="12" customHeight="1">
      <c r="A1270" s="215" t="s">
        <v>1538</v>
      </c>
      <c r="B1270" s="216">
        <v>417.65</v>
      </c>
      <c r="C1270" s="119"/>
      <c r="D1270" s="218">
        <v>416.27</v>
      </c>
      <c r="E1270" s="219" t="s">
        <v>786</v>
      </c>
      <c r="F1270" s="69">
        <f>IF(D1270&lt;=418.7,(D1270-'[2]Stages'!$C$80)*'[2]Stages'!$H$81+'[2]Stages'!$E$80,IF(D1270&lt;=421.3,(D1270-'[2]Stages'!$C$81)*'[2]Stages'!$H$82+'[2]Stages'!$E$81,IF(D1270&lt;=422.9,(D1270-'[2]Stages'!$C$82)*'[2]Stages'!$H$83+'[2]Stages'!$E$82,IF(D1270&lt;=426.2,(D1270-'[2]Stages'!$C$83)*'[2]Stages'!$H$84+'[2]Stages'!$E$83,IF(D1270&lt;=428.2,(D1270-'[2]Stages'!$C$84)*'[2]Stages'!$H$85+'[2]Stages'!$E$84)))))</f>
        <v>419.57599999999996</v>
      </c>
      <c r="G1270" s="119" t="s">
        <v>19</v>
      </c>
      <c r="H1270" s="215" t="s">
        <v>1537</v>
      </c>
      <c r="I1270" s="220"/>
      <c r="J1270" s="119"/>
      <c r="K1270" s="119"/>
      <c r="L1270" s="119"/>
      <c r="M1270" s="216"/>
      <c r="N1270" s="119"/>
      <c r="O1270" s="119"/>
      <c r="P1270" s="119"/>
      <c r="Q1270" s="215" t="s">
        <v>1287</v>
      </c>
      <c r="R1270" s="215" t="s">
        <v>1441</v>
      </c>
      <c r="S1270" s="119"/>
      <c r="T1270" s="119"/>
      <c r="U1270" s="119"/>
      <c r="V1270" s="119"/>
      <c r="W1270" s="119"/>
      <c r="X1270" s="119"/>
      <c r="Y1270" s="119"/>
      <c r="Z1270" s="119"/>
      <c r="AA1270" s="221" t="s">
        <v>788</v>
      </c>
      <c r="AB1270" s="18">
        <v>22.4</v>
      </c>
      <c r="AC1270" s="222">
        <v>17.37</v>
      </c>
      <c r="AD1270" s="223"/>
      <c r="AE1270" s="222">
        <v>17.37</v>
      </c>
      <c r="AF1270" s="222">
        <v>0.22</v>
      </c>
      <c r="AG1270" s="222">
        <v>17.37</v>
      </c>
      <c r="AH1270" s="146">
        <f t="shared" si="27"/>
        <v>17.570000000000004</v>
      </c>
      <c r="AI1270" s="222">
        <v>32.8</v>
      </c>
      <c r="AJ1270" s="223"/>
      <c r="AK1270" s="119"/>
      <c r="AL1270" s="119"/>
      <c r="AM1270" s="119" t="s">
        <v>789</v>
      </c>
      <c r="AN1270" s="119" t="s">
        <v>231</v>
      </c>
      <c r="AO1270" s="119">
        <v>284</v>
      </c>
      <c r="AP1270" s="119"/>
      <c r="AQ1270" s="119">
        <v>599</v>
      </c>
      <c r="AR1270" s="119">
        <v>609</v>
      </c>
      <c r="AS1270" s="119">
        <v>2009</v>
      </c>
      <c r="AT1270" s="119"/>
      <c r="AU1270" s="119"/>
      <c r="AV1270" s="119"/>
      <c r="AW1270" s="119" t="s">
        <v>790</v>
      </c>
      <c r="AX1270" s="119"/>
      <c r="AY1270" s="119"/>
      <c r="AZ1270" s="119"/>
      <c r="BA1270" s="119"/>
      <c r="BB1270" s="119"/>
      <c r="BC1270" s="119"/>
      <c r="BD1270" s="119"/>
      <c r="BE1270" s="119"/>
      <c r="BF1270" s="119"/>
      <c r="BG1270" s="119"/>
      <c r="BH1270" s="119"/>
      <c r="BI1270" s="119"/>
      <c r="BJ1270" s="119"/>
      <c r="BR1270" s="119"/>
    </row>
    <row r="1271" spans="1:70" ht="12" customHeight="1">
      <c r="A1271" s="215" t="s">
        <v>1539</v>
      </c>
      <c r="B1271" s="216">
        <v>417.66</v>
      </c>
      <c r="C1271" s="119"/>
      <c r="D1271" s="218">
        <v>416.29</v>
      </c>
      <c r="E1271" s="219" t="s">
        <v>786</v>
      </c>
      <c r="F1271" s="69">
        <f>IF(D1271&lt;=418.7,(D1271-'[2]Stages'!$C$80)*'[2]Stages'!$H$81+'[2]Stages'!$E$80,IF(D1271&lt;=421.3,(D1271-'[2]Stages'!$C$81)*'[2]Stages'!$H$82+'[2]Stages'!$E$81,IF(D1271&lt;=422.9,(D1271-'[2]Stages'!$C$82)*'[2]Stages'!$H$83+'[2]Stages'!$E$82,IF(D1271&lt;=426.2,(D1271-'[2]Stages'!$C$83)*'[2]Stages'!$H$84+'[2]Stages'!$E$83,IF(D1271&lt;=428.2,(D1271-'[2]Stages'!$C$84)*'[2]Stages'!$H$85+'[2]Stages'!$E$84)))))</f>
        <v>419.60385185185186</v>
      </c>
      <c r="G1271" s="119" t="s">
        <v>19</v>
      </c>
      <c r="H1271" s="215" t="s">
        <v>1537</v>
      </c>
      <c r="I1271" s="220"/>
      <c r="J1271" s="119"/>
      <c r="K1271" s="119"/>
      <c r="L1271" s="119"/>
      <c r="M1271" s="216"/>
      <c r="N1271" s="119"/>
      <c r="O1271" s="119"/>
      <c r="P1271" s="119"/>
      <c r="Q1271" s="215" t="s">
        <v>1287</v>
      </c>
      <c r="R1271" s="215" t="s">
        <v>1523</v>
      </c>
      <c r="S1271" s="119"/>
      <c r="T1271" s="119"/>
      <c r="U1271" s="119"/>
      <c r="V1271" s="119"/>
      <c r="W1271" s="119"/>
      <c r="X1271" s="119"/>
      <c r="Y1271" s="119"/>
      <c r="Z1271" s="119"/>
      <c r="AA1271" s="221" t="s">
        <v>788</v>
      </c>
      <c r="AB1271" s="18">
        <v>22.4</v>
      </c>
      <c r="AC1271" s="222">
        <v>18.5</v>
      </c>
      <c r="AD1271" s="223"/>
      <c r="AE1271" s="222">
        <v>18.5</v>
      </c>
      <c r="AF1271" s="222">
        <v>0.25</v>
      </c>
      <c r="AG1271" s="222">
        <v>18.5</v>
      </c>
      <c r="AH1271" s="146">
        <f t="shared" si="27"/>
        <v>18.700000000000003</v>
      </c>
      <c r="AI1271" s="222">
        <v>27.9</v>
      </c>
      <c r="AJ1271" s="223"/>
      <c r="AK1271" s="119"/>
      <c r="AL1271" s="119"/>
      <c r="AM1271" s="119" t="s">
        <v>789</v>
      </c>
      <c r="AN1271" s="119" t="s">
        <v>231</v>
      </c>
      <c r="AO1271" s="119">
        <v>284</v>
      </c>
      <c r="AP1271" s="119"/>
      <c r="AQ1271" s="119">
        <v>599</v>
      </c>
      <c r="AR1271" s="119">
        <v>609</v>
      </c>
      <c r="AS1271" s="119">
        <v>2009</v>
      </c>
      <c r="AT1271" s="119"/>
      <c r="AU1271" s="119"/>
      <c r="AV1271" s="119"/>
      <c r="AW1271" s="119" t="s">
        <v>790</v>
      </c>
      <c r="AX1271" s="119"/>
      <c r="AY1271" s="119"/>
      <c r="AZ1271" s="119"/>
      <c r="BA1271" s="119"/>
      <c r="BB1271" s="119"/>
      <c r="BC1271" s="119"/>
      <c r="BD1271" s="119"/>
      <c r="BE1271" s="119"/>
      <c r="BF1271" s="119"/>
      <c r="BG1271" s="119"/>
      <c r="BH1271" s="119"/>
      <c r="BI1271" s="119"/>
      <c r="BJ1271" s="119"/>
      <c r="BR1271" s="119"/>
    </row>
    <row r="1272" spans="1:70" ht="12" customHeight="1">
      <c r="A1272" s="215" t="s">
        <v>1540</v>
      </c>
      <c r="B1272" s="216">
        <v>417.68</v>
      </c>
      <c r="C1272" s="119"/>
      <c r="D1272" s="218">
        <v>416.32</v>
      </c>
      <c r="E1272" s="219" t="s">
        <v>786</v>
      </c>
      <c r="F1272" s="69">
        <f>IF(D1272&lt;=418.7,(D1272-'[2]Stages'!$C$80)*'[2]Stages'!$H$81+'[2]Stages'!$E$80,IF(D1272&lt;=421.3,(D1272-'[2]Stages'!$C$81)*'[2]Stages'!$H$82+'[2]Stages'!$E$81,IF(D1272&lt;=422.9,(D1272-'[2]Stages'!$C$82)*'[2]Stages'!$H$83+'[2]Stages'!$E$82,IF(D1272&lt;=426.2,(D1272-'[2]Stages'!$C$83)*'[2]Stages'!$H$84+'[2]Stages'!$E$83,IF(D1272&lt;=428.2,(D1272-'[2]Stages'!$C$84)*'[2]Stages'!$H$85+'[2]Stages'!$E$84)))))</f>
        <v>419.6456296296296</v>
      </c>
      <c r="G1272" s="119" t="s">
        <v>19</v>
      </c>
      <c r="H1272" s="215" t="s">
        <v>1537</v>
      </c>
      <c r="I1272" s="220"/>
      <c r="J1272" s="119"/>
      <c r="K1272" s="119"/>
      <c r="L1272" s="119"/>
      <c r="M1272" s="216"/>
      <c r="N1272" s="119"/>
      <c r="O1272" s="119"/>
      <c r="P1272" s="119"/>
      <c r="Q1272" s="215" t="s">
        <v>1287</v>
      </c>
      <c r="R1272" s="215" t="s">
        <v>1441</v>
      </c>
      <c r="S1272" s="119"/>
      <c r="T1272" s="119"/>
      <c r="U1272" s="119"/>
      <c r="V1272" s="119"/>
      <c r="W1272" s="119"/>
      <c r="X1272" s="119"/>
      <c r="Y1272" s="119"/>
      <c r="Z1272" s="119"/>
      <c r="AA1272" s="221" t="s">
        <v>788</v>
      </c>
      <c r="AB1272" s="18">
        <v>22.4</v>
      </c>
      <c r="AC1272" s="222">
        <v>17.14</v>
      </c>
      <c r="AD1272" s="223"/>
      <c r="AE1272" s="222">
        <v>17.14</v>
      </c>
      <c r="AF1272" s="222">
        <v>0.31</v>
      </c>
      <c r="AG1272" s="222">
        <v>17.14</v>
      </c>
      <c r="AH1272" s="146">
        <f t="shared" si="27"/>
        <v>17.340000000000003</v>
      </c>
      <c r="AI1272" s="222">
        <v>33.8</v>
      </c>
      <c r="AJ1272" s="223"/>
      <c r="AK1272" s="119"/>
      <c r="AL1272" s="119"/>
      <c r="AM1272" s="119" t="s">
        <v>789</v>
      </c>
      <c r="AN1272" s="119" t="s">
        <v>231</v>
      </c>
      <c r="AO1272" s="119">
        <v>284</v>
      </c>
      <c r="AP1272" s="119"/>
      <c r="AQ1272" s="119">
        <v>599</v>
      </c>
      <c r="AR1272" s="119">
        <v>609</v>
      </c>
      <c r="AS1272" s="119">
        <v>2009</v>
      </c>
      <c r="AT1272" s="119"/>
      <c r="AU1272" s="119"/>
      <c r="AV1272" s="119"/>
      <c r="AW1272" s="119" t="s">
        <v>790</v>
      </c>
      <c r="AX1272" s="119"/>
      <c r="AY1272" s="119"/>
      <c r="AZ1272" s="119"/>
      <c r="BA1272" s="119"/>
      <c r="BB1272" s="119"/>
      <c r="BC1272" s="119"/>
      <c r="BD1272" s="119"/>
      <c r="BE1272" s="119"/>
      <c r="BF1272" s="119"/>
      <c r="BG1272" s="119"/>
      <c r="BH1272" s="119"/>
      <c r="BI1272" s="119"/>
      <c r="BJ1272" s="119"/>
      <c r="BR1272" s="119"/>
    </row>
    <row r="1273" spans="1:70" ht="12" customHeight="1">
      <c r="A1273" s="215" t="s">
        <v>1541</v>
      </c>
      <c r="B1273" s="216">
        <v>417.72</v>
      </c>
      <c r="C1273" s="119"/>
      <c r="D1273" s="218">
        <v>416.4</v>
      </c>
      <c r="E1273" s="219" t="s">
        <v>786</v>
      </c>
      <c r="F1273" s="69">
        <f>IF(D1273&lt;=418.7,(D1273-'[2]Stages'!$C$80)*'[2]Stages'!$H$81+'[2]Stages'!$E$80,IF(D1273&lt;=421.3,(D1273-'[2]Stages'!$C$81)*'[2]Stages'!$H$82+'[2]Stages'!$E$81,IF(D1273&lt;=422.9,(D1273-'[2]Stages'!$C$82)*'[2]Stages'!$H$83+'[2]Stages'!$E$82,IF(D1273&lt;=426.2,(D1273-'[2]Stages'!$C$83)*'[2]Stages'!$H$84+'[2]Stages'!$E$83,IF(D1273&lt;=428.2,(D1273-'[2]Stages'!$C$84)*'[2]Stages'!$H$85+'[2]Stages'!$E$84)))))</f>
        <v>419.757037037037</v>
      </c>
      <c r="G1273" s="119" t="s">
        <v>19</v>
      </c>
      <c r="H1273" s="215" t="s">
        <v>1537</v>
      </c>
      <c r="I1273" s="220"/>
      <c r="J1273" s="119"/>
      <c r="K1273" s="119"/>
      <c r="L1273" s="119"/>
      <c r="M1273" s="216"/>
      <c r="N1273" s="119"/>
      <c r="O1273" s="119"/>
      <c r="P1273" s="119"/>
      <c r="Q1273" s="215" t="s">
        <v>1287</v>
      </c>
      <c r="R1273" s="215" t="s">
        <v>1441</v>
      </c>
      <c r="S1273" s="119"/>
      <c r="T1273" s="119"/>
      <c r="U1273" s="119"/>
      <c r="V1273" s="119"/>
      <c r="W1273" s="119"/>
      <c r="X1273" s="119"/>
      <c r="Y1273" s="119"/>
      <c r="Z1273" s="119"/>
      <c r="AA1273" s="221" t="s">
        <v>788</v>
      </c>
      <c r="AB1273" s="18">
        <v>22.4</v>
      </c>
      <c r="AC1273" s="222">
        <v>17.81</v>
      </c>
      <c r="AD1273" s="223"/>
      <c r="AE1273" s="222">
        <v>17.81</v>
      </c>
      <c r="AF1273" s="222">
        <v>0.49</v>
      </c>
      <c r="AG1273" s="222">
        <v>17.81</v>
      </c>
      <c r="AH1273" s="146">
        <f t="shared" si="27"/>
        <v>18.01</v>
      </c>
      <c r="AI1273" s="222">
        <v>30.9</v>
      </c>
      <c r="AJ1273" s="223"/>
      <c r="AK1273" s="119"/>
      <c r="AL1273" s="119"/>
      <c r="AM1273" s="119" t="s">
        <v>789</v>
      </c>
      <c r="AN1273" s="119" t="s">
        <v>231</v>
      </c>
      <c r="AO1273" s="119">
        <v>284</v>
      </c>
      <c r="AP1273" s="119"/>
      <c r="AQ1273" s="119">
        <v>599</v>
      </c>
      <c r="AR1273" s="119">
        <v>609</v>
      </c>
      <c r="AS1273" s="119">
        <v>2009</v>
      </c>
      <c r="AT1273" s="119"/>
      <c r="AU1273" s="119"/>
      <c r="AV1273" s="119"/>
      <c r="AW1273" s="119" t="s">
        <v>790</v>
      </c>
      <c r="AX1273" s="119"/>
      <c r="AY1273" s="119"/>
      <c r="AZ1273" s="119"/>
      <c r="BA1273" s="119"/>
      <c r="BB1273" s="119"/>
      <c r="BC1273" s="119"/>
      <c r="BD1273" s="119"/>
      <c r="BE1273" s="119"/>
      <c r="BF1273" s="119"/>
      <c r="BG1273" s="119"/>
      <c r="BH1273" s="119"/>
      <c r="BI1273" s="119"/>
      <c r="BJ1273" s="119"/>
      <c r="BR1273" s="119"/>
    </row>
    <row r="1274" spans="1:70" ht="12" customHeight="1">
      <c r="A1274" s="215" t="s">
        <v>1542</v>
      </c>
      <c r="B1274" s="216">
        <v>417.78</v>
      </c>
      <c r="C1274" s="119"/>
      <c r="D1274" s="218">
        <v>416.5</v>
      </c>
      <c r="E1274" s="219" t="s">
        <v>786</v>
      </c>
      <c r="F1274" s="69">
        <f>IF(D1274&lt;=418.7,(D1274-'[2]Stages'!$C$80)*'[2]Stages'!$H$81+'[2]Stages'!$E$80,IF(D1274&lt;=421.3,(D1274-'[2]Stages'!$C$81)*'[2]Stages'!$H$82+'[2]Stages'!$E$81,IF(D1274&lt;=422.9,(D1274-'[2]Stages'!$C$82)*'[2]Stages'!$H$83+'[2]Stages'!$E$82,IF(D1274&lt;=426.2,(D1274-'[2]Stages'!$C$83)*'[2]Stages'!$H$84+'[2]Stages'!$E$83,IF(D1274&lt;=428.2,(D1274-'[2]Stages'!$C$84)*'[2]Stages'!$H$85+'[2]Stages'!$E$84)))))</f>
        <v>419.89629629629627</v>
      </c>
      <c r="G1274" s="119" t="s">
        <v>19</v>
      </c>
      <c r="H1274" s="215" t="s">
        <v>1537</v>
      </c>
      <c r="I1274" s="220"/>
      <c r="J1274" s="119"/>
      <c r="K1274" s="119"/>
      <c r="L1274" s="119"/>
      <c r="M1274" s="216"/>
      <c r="N1274" s="119"/>
      <c r="O1274" s="119"/>
      <c r="P1274" s="119"/>
      <c r="Q1274" s="215" t="s">
        <v>1287</v>
      </c>
      <c r="R1274" s="215" t="s">
        <v>1441</v>
      </c>
      <c r="S1274" s="119"/>
      <c r="T1274" s="119"/>
      <c r="U1274" s="119"/>
      <c r="V1274" s="119"/>
      <c r="W1274" s="119"/>
      <c r="X1274" s="119"/>
      <c r="Y1274" s="119"/>
      <c r="Z1274" s="119"/>
      <c r="AA1274" s="221" t="s">
        <v>788</v>
      </c>
      <c r="AB1274" s="18">
        <v>22.4</v>
      </c>
      <c r="AC1274" s="222">
        <v>17.19</v>
      </c>
      <c r="AD1274" s="223"/>
      <c r="AE1274" s="222">
        <v>17.19</v>
      </c>
      <c r="AF1274" s="222">
        <v>0.1</v>
      </c>
      <c r="AG1274" s="222">
        <v>17.19</v>
      </c>
      <c r="AH1274" s="146">
        <f t="shared" si="27"/>
        <v>17.390000000000004</v>
      </c>
      <c r="AI1274" s="222">
        <v>33.6</v>
      </c>
      <c r="AJ1274" s="223"/>
      <c r="AK1274" s="119"/>
      <c r="AL1274" s="119"/>
      <c r="AM1274" s="119" t="s">
        <v>789</v>
      </c>
      <c r="AN1274" s="119" t="s">
        <v>231</v>
      </c>
      <c r="AO1274" s="119">
        <v>284</v>
      </c>
      <c r="AP1274" s="119"/>
      <c r="AQ1274" s="119">
        <v>599</v>
      </c>
      <c r="AR1274" s="119">
        <v>609</v>
      </c>
      <c r="AS1274" s="119">
        <v>2009</v>
      </c>
      <c r="AT1274" s="119"/>
      <c r="AU1274" s="119"/>
      <c r="AV1274" s="119"/>
      <c r="AW1274" s="119" t="s">
        <v>790</v>
      </c>
      <c r="AX1274" s="119"/>
      <c r="AY1274" s="119"/>
      <c r="AZ1274" s="119"/>
      <c r="BA1274" s="119"/>
      <c r="BB1274" s="119"/>
      <c r="BC1274" s="119"/>
      <c r="BD1274" s="119"/>
      <c r="BE1274" s="119"/>
      <c r="BF1274" s="119"/>
      <c r="BG1274" s="119"/>
      <c r="BH1274" s="119"/>
      <c r="BI1274" s="119"/>
      <c r="BJ1274" s="119"/>
      <c r="BR1274" s="119"/>
    </row>
    <row r="1275" spans="1:70" ht="12" customHeight="1">
      <c r="A1275" s="215" t="s">
        <v>1543</v>
      </c>
      <c r="B1275" s="216">
        <v>417.81</v>
      </c>
      <c r="C1275" s="119"/>
      <c r="D1275" s="218">
        <v>416.56</v>
      </c>
      <c r="E1275" s="219" t="s">
        <v>786</v>
      </c>
      <c r="F1275" s="69">
        <f>IF(D1275&lt;=418.7,(D1275-'[2]Stages'!$C$80)*'[2]Stages'!$H$81+'[2]Stages'!$E$80,IF(D1275&lt;=421.3,(D1275-'[2]Stages'!$C$81)*'[2]Stages'!$H$82+'[2]Stages'!$E$81,IF(D1275&lt;=422.9,(D1275-'[2]Stages'!$C$82)*'[2]Stages'!$H$83+'[2]Stages'!$E$82,IF(D1275&lt;=426.2,(D1275-'[2]Stages'!$C$83)*'[2]Stages'!$H$84+'[2]Stages'!$E$83,IF(D1275&lt;=428.2,(D1275-'[2]Stages'!$C$84)*'[2]Stages'!$H$85+'[2]Stages'!$E$84)))))</f>
        <v>419.97985185185183</v>
      </c>
      <c r="G1275" s="119" t="s">
        <v>19</v>
      </c>
      <c r="H1275" s="215" t="s">
        <v>1537</v>
      </c>
      <c r="I1275" s="220"/>
      <c r="J1275" s="119"/>
      <c r="K1275" s="119"/>
      <c r="L1275" s="119"/>
      <c r="M1275" s="216"/>
      <c r="N1275" s="119"/>
      <c r="O1275" s="119"/>
      <c r="P1275" s="119"/>
      <c r="Q1275" s="215" t="s">
        <v>1287</v>
      </c>
      <c r="R1275" s="215" t="s">
        <v>1523</v>
      </c>
      <c r="S1275" s="119"/>
      <c r="T1275" s="119"/>
      <c r="U1275" s="119"/>
      <c r="V1275" s="119"/>
      <c r="W1275" s="119"/>
      <c r="X1275" s="119"/>
      <c r="Y1275" s="119"/>
      <c r="Z1275" s="119"/>
      <c r="AA1275" s="221" t="s">
        <v>788</v>
      </c>
      <c r="AB1275" s="18">
        <v>22.4</v>
      </c>
      <c r="AC1275" s="222">
        <v>17.64</v>
      </c>
      <c r="AD1275" s="223"/>
      <c r="AE1275" s="222">
        <v>17.64</v>
      </c>
      <c r="AF1275" s="222">
        <v>0.17</v>
      </c>
      <c r="AG1275" s="222">
        <v>17.64</v>
      </c>
      <c r="AH1275" s="146">
        <f t="shared" si="27"/>
        <v>17.840000000000003</v>
      </c>
      <c r="AI1275" s="222">
        <v>31.7</v>
      </c>
      <c r="AJ1275" s="223"/>
      <c r="AK1275" s="119"/>
      <c r="AL1275" s="119"/>
      <c r="AM1275" s="119" t="s">
        <v>789</v>
      </c>
      <c r="AN1275" s="119" t="s">
        <v>231</v>
      </c>
      <c r="AO1275" s="119">
        <v>284</v>
      </c>
      <c r="AP1275" s="119"/>
      <c r="AQ1275" s="119">
        <v>599</v>
      </c>
      <c r="AR1275" s="119">
        <v>609</v>
      </c>
      <c r="AS1275" s="119">
        <v>2009</v>
      </c>
      <c r="AT1275" s="119"/>
      <c r="AU1275" s="119"/>
      <c r="AV1275" s="119"/>
      <c r="AW1275" s="119" t="s">
        <v>790</v>
      </c>
      <c r="AX1275" s="119"/>
      <c r="AY1275" s="119"/>
      <c r="AZ1275" s="119"/>
      <c r="BA1275" s="119"/>
      <c r="BB1275" s="119"/>
      <c r="BC1275" s="119"/>
      <c r="BD1275" s="119"/>
      <c r="BE1275" s="119"/>
      <c r="BF1275" s="119"/>
      <c r="BG1275" s="119"/>
      <c r="BH1275" s="119"/>
      <c r="BI1275" s="119"/>
      <c r="BJ1275" s="119"/>
      <c r="BR1275" s="119"/>
    </row>
    <row r="1276" spans="1:70" ht="12" customHeight="1">
      <c r="A1276" s="215" t="s">
        <v>1544</v>
      </c>
      <c r="B1276" s="216">
        <v>417.84</v>
      </c>
      <c r="C1276" s="119"/>
      <c r="D1276" s="218">
        <v>416.61</v>
      </c>
      <c r="E1276" s="219" t="s">
        <v>786</v>
      </c>
      <c r="F1276" s="69">
        <f>IF(D1276&lt;=418.7,(D1276-'[2]Stages'!$C$80)*'[2]Stages'!$H$81+'[2]Stages'!$E$80,IF(D1276&lt;=421.3,(D1276-'[2]Stages'!$C$81)*'[2]Stages'!$H$82+'[2]Stages'!$E$81,IF(D1276&lt;=422.9,(D1276-'[2]Stages'!$C$82)*'[2]Stages'!$H$83+'[2]Stages'!$E$82,IF(D1276&lt;=426.2,(D1276-'[2]Stages'!$C$83)*'[2]Stages'!$H$84+'[2]Stages'!$E$83,IF(D1276&lt;=428.2,(D1276-'[2]Stages'!$C$84)*'[2]Stages'!$H$85+'[2]Stages'!$E$84)))))</f>
        <v>420.0494814814815</v>
      </c>
      <c r="G1276" s="119" t="s">
        <v>19</v>
      </c>
      <c r="H1276" s="215" t="s">
        <v>1537</v>
      </c>
      <c r="I1276" s="220"/>
      <c r="J1276" s="119"/>
      <c r="K1276" s="119"/>
      <c r="L1276" s="119"/>
      <c r="M1276" s="216"/>
      <c r="N1276" s="119"/>
      <c r="O1276" s="119"/>
      <c r="P1276" s="119"/>
      <c r="Q1276" s="215" t="s">
        <v>1287</v>
      </c>
      <c r="R1276" s="215" t="s">
        <v>1441</v>
      </c>
      <c r="S1276" s="119"/>
      <c r="T1276" s="119"/>
      <c r="U1276" s="119"/>
      <c r="V1276" s="119"/>
      <c r="W1276" s="119"/>
      <c r="X1276" s="119"/>
      <c r="Y1276" s="119"/>
      <c r="Z1276" s="119"/>
      <c r="AA1276" s="221" t="s">
        <v>788</v>
      </c>
      <c r="AB1276" s="18">
        <v>22.4</v>
      </c>
      <c r="AC1276" s="222">
        <v>17.13</v>
      </c>
      <c r="AD1276" s="223"/>
      <c r="AE1276" s="222">
        <v>17.13</v>
      </c>
      <c r="AF1276" s="222">
        <v>0.27</v>
      </c>
      <c r="AG1276" s="222">
        <v>17.13</v>
      </c>
      <c r="AH1276" s="146">
        <f t="shared" si="27"/>
        <v>17.330000000000002</v>
      </c>
      <c r="AI1276" s="222">
        <v>33.9</v>
      </c>
      <c r="AJ1276" s="223"/>
      <c r="AK1276" s="119"/>
      <c r="AL1276" s="119"/>
      <c r="AM1276" s="119" t="s">
        <v>789</v>
      </c>
      <c r="AN1276" s="119" t="s">
        <v>231</v>
      </c>
      <c r="AO1276" s="119">
        <v>284</v>
      </c>
      <c r="AP1276" s="119"/>
      <c r="AQ1276" s="119">
        <v>599</v>
      </c>
      <c r="AR1276" s="119">
        <v>609</v>
      </c>
      <c r="AS1276" s="119">
        <v>2009</v>
      </c>
      <c r="AT1276" s="119"/>
      <c r="AU1276" s="119"/>
      <c r="AV1276" s="119"/>
      <c r="AW1276" s="119" t="s">
        <v>790</v>
      </c>
      <c r="AX1276" s="119"/>
      <c r="AY1276" s="119"/>
      <c r="AZ1276" s="119"/>
      <c r="BA1276" s="119"/>
      <c r="BB1276" s="119"/>
      <c r="BC1276" s="119"/>
      <c r="BD1276" s="119"/>
      <c r="BE1276" s="119"/>
      <c r="BF1276" s="119"/>
      <c r="BG1276" s="119"/>
      <c r="BH1276" s="119"/>
      <c r="BI1276" s="119"/>
      <c r="BJ1276" s="119"/>
      <c r="BR1276" s="119"/>
    </row>
    <row r="1277" spans="1:70" ht="12" customHeight="1">
      <c r="A1277" s="215" t="s">
        <v>1545</v>
      </c>
      <c r="B1277" s="216">
        <v>417.84</v>
      </c>
      <c r="C1277" s="119"/>
      <c r="D1277" s="218">
        <v>416.61</v>
      </c>
      <c r="E1277" s="219" t="s">
        <v>786</v>
      </c>
      <c r="F1277" s="69">
        <f>IF(D1277&lt;=418.7,(D1277-'[2]Stages'!$C$80)*'[2]Stages'!$H$81+'[2]Stages'!$E$80,IF(D1277&lt;=421.3,(D1277-'[2]Stages'!$C$81)*'[2]Stages'!$H$82+'[2]Stages'!$E$81,IF(D1277&lt;=422.9,(D1277-'[2]Stages'!$C$82)*'[2]Stages'!$H$83+'[2]Stages'!$E$82,IF(D1277&lt;=426.2,(D1277-'[2]Stages'!$C$83)*'[2]Stages'!$H$84+'[2]Stages'!$E$83,IF(D1277&lt;=428.2,(D1277-'[2]Stages'!$C$84)*'[2]Stages'!$H$85+'[2]Stages'!$E$84)))))</f>
        <v>420.0494814814815</v>
      </c>
      <c r="G1277" s="119" t="s">
        <v>19</v>
      </c>
      <c r="H1277" s="215" t="s">
        <v>1537</v>
      </c>
      <c r="I1277" s="220"/>
      <c r="J1277" s="119"/>
      <c r="K1277" s="119"/>
      <c r="L1277" s="119"/>
      <c r="M1277" s="216"/>
      <c r="N1277" s="119"/>
      <c r="O1277" s="119"/>
      <c r="P1277" s="119"/>
      <c r="Q1277" s="215" t="s">
        <v>1287</v>
      </c>
      <c r="R1277" s="215" t="s">
        <v>1523</v>
      </c>
      <c r="S1277" s="119"/>
      <c r="T1277" s="119"/>
      <c r="U1277" s="119"/>
      <c r="V1277" s="119"/>
      <c r="W1277" s="119"/>
      <c r="X1277" s="119"/>
      <c r="Y1277" s="119"/>
      <c r="Z1277" s="119"/>
      <c r="AA1277" s="221" t="s">
        <v>788</v>
      </c>
      <c r="AB1277" s="18">
        <v>22.4</v>
      </c>
      <c r="AC1277" s="222">
        <v>17.71</v>
      </c>
      <c r="AD1277" s="223"/>
      <c r="AE1277" s="222">
        <v>17.71</v>
      </c>
      <c r="AF1277" s="222">
        <v>0.28</v>
      </c>
      <c r="AG1277" s="222">
        <v>17.71</v>
      </c>
      <c r="AH1277" s="146">
        <f t="shared" si="27"/>
        <v>17.910000000000004</v>
      </c>
      <c r="AI1277" s="222">
        <v>31.3</v>
      </c>
      <c r="AJ1277" s="223"/>
      <c r="AK1277" s="119"/>
      <c r="AL1277" s="119"/>
      <c r="AM1277" s="119" t="s">
        <v>789</v>
      </c>
      <c r="AN1277" s="119" t="s">
        <v>231</v>
      </c>
      <c r="AO1277" s="119">
        <v>284</v>
      </c>
      <c r="AP1277" s="119"/>
      <c r="AQ1277" s="119">
        <v>599</v>
      </c>
      <c r="AR1277" s="119">
        <v>609</v>
      </c>
      <c r="AS1277" s="119">
        <v>2009</v>
      </c>
      <c r="AT1277" s="119"/>
      <c r="AU1277" s="119"/>
      <c r="AV1277" s="119"/>
      <c r="AW1277" s="119" t="s">
        <v>790</v>
      </c>
      <c r="AX1277" s="119"/>
      <c r="AY1277" s="119"/>
      <c r="AZ1277" s="119"/>
      <c r="BA1277" s="119"/>
      <c r="BB1277" s="119"/>
      <c r="BC1277" s="119"/>
      <c r="BD1277" s="119"/>
      <c r="BE1277" s="119"/>
      <c r="BF1277" s="119"/>
      <c r="BG1277" s="119"/>
      <c r="BH1277" s="119"/>
      <c r="BI1277" s="119"/>
      <c r="BJ1277" s="119"/>
      <c r="BR1277" s="119"/>
    </row>
    <row r="1278" spans="1:70" ht="12" customHeight="1">
      <c r="A1278" s="215" t="s">
        <v>1546</v>
      </c>
      <c r="B1278" s="216">
        <v>417.87</v>
      </c>
      <c r="C1278" s="119"/>
      <c r="D1278" s="218">
        <v>416.67</v>
      </c>
      <c r="E1278" s="219" t="s">
        <v>786</v>
      </c>
      <c r="F1278" s="69">
        <f>IF(D1278&lt;=418.7,(D1278-'[2]Stages'!$C$80)*'[2]Stages'!$H$81+'[2]Stages'!$E$80,IF(D1278&lt;=421.3,(D1278-'[2]Stages'!$C$81)*'[2]Stages'!$H$82+'[2]Stages'!$E$81,IF(D1278&lt;=422.9,(D1278-'[2]Stages'!$C$82)*'[2]Stages'!$H$83+'[2]Stages'!$E$82,IF(D1278&lt;=426.2,(D1278-'[2]Stages'!$C$83)*'[2]Stages'!$H$84+'[2]Stages'!$E$83,IF(D1278&lt;=428.2,(D1278-'[2]Stages'!$C$84)*'[2]Stages'!$H$85+'[2]Stages'!$E$84)))))</f>
        <v>420.13303703703707</v>
      </c>
      <c r="G1278" s="119" t="s">
        <v>19</v>
      </c>
      <c r="H1278" s="215" t="s">
        <v>1537</v>
      </c>
      <c r="I1278" s="220"/>
      <c r="J1278" s="119"/>
      <c r="K1278" s="119"/>
      <c r="L1278" s="119"/>
      <c r="M1278" s="216"/>
      <c r="N1278" s="119"/>
      <c r="O1278" s="119"/>
      <c r="P1278" s="119"/>
      <c r="Q1278" s="215" t="s">
        <v>1287</v>
      </c>
      <c r="R1278" s="215" t="s">
        <v>1441</v>
      </c>
      <c r="S1278" s="119"/>
      <c r="T1278" s="119"/>
      <c r="U1278" s="119"/>
      <c r="V1278" s="119"/>
      <c r="W1278" s="119"/>
      <c r="X1278" s="119"/>
      <c r="Y1278" s="119"/>
      <c r="Z1278" s="119"/>
      <c r="AA1278" s="221" t="s">
        <v>788</v>
      </c>
      <c r="AB1278" s="18">
        <v>22.4</v>
      </c>
      <c r="AC1278" s="222">
        <v>17.13</v>
      </c>
      <c r="AD1278" s="223"/>
      <c r="AE1278" s="222">
        <v>17.13</v>
      </c>
      <c r="AF1278" s="222">
        <v>0.43</v>
      </c>
      <c r="AG1278" s="222">
        <v>17.13</v>
      </c>
      <c r="AH1278" s="146">
        <f t="shared" si="27"/>
        <v>17.330000000000002</v>
      </c>
      <c r="AI1278" s="222">
        <v>33.9</v>
      </c>
      <c r="AJ1278" s="223"/>
      <c r="AK1278" s="119"/>
      <c r="AL1278" s="119"/>
      <c r="AM1278" s="119" t="s">
        <v>789</v>
      </c>
      <c r="AN1278" s="119" t="s">
        <v>231</v>
      </c>
      <c r="AO1278" s="119">
        <v>284</v>
      </c>
      <c r="AP1278" s="119"/>
      <c r="AQ1278" s="119">
        <v>599</v>
      </c>
      <c r="AR1278" s="119">
        <v>609</v>
      </c>
      <c r="AS1278" s="119">
        <v>2009</v>
      </c>
      <c r="AT1278" s="119"/>
      <c r="AU1278" s="119"/>
      <c r="AV1278" s="119"/>
      <c r="AW1278" s="119" t="s">
        <v>790</v>
      </c>
      <c r="AX1278" s="119"/>
      <c r="AY1278" s="119"/>
      <c r="AZ1278" s="119"/>
      <c r="BA1278" s="119"/>
      <c r="BB1278" s="119"/>
      <c r="BC1278" s="119"/>
      <c r="BD1278" s="119"/>
      <c r="BE1278" s="119"/>
      <c r="BF1278" s="119"/>
      <c r="BG1278" s="119"/>
      <c r="BH1278" s="119"/>
      <c r="BI1278" s="119"/>
      <c r="BJ1278" s="119"/>
      <c r="BR1278" s="119"/>
    </row>
    <row r="1279" spans="1:70" ht="12" customHeight="1">
      <c r="A1279" s="215" t="s">
        <v>1547</v>
      </c>
      <c r="B1279" s="216">
        <v>417.91</v>
      </c>
      <c r="C1279" s="119"/>
      <c r="D1279" s="218">
        <v>416.74</v>
      </c>
      <c r="E1279" s="219" t="s">
        <v>786</v>
      </c>
      <c r="F1279" s="69">
        <f>IF(D1279&lt;=418.7,(D1279-'[2]Stages'!$C$80)*'[2]Stages'!$H$81+'[2]Stages'!$E$80,IF(D1279&lt;=421.3,(D1279-'[2]Stages'!$C$81)*'[2]Stages'!$H$82+'[2]Stages'!$E$81,IF(D1279&lt;=422.9,(D1279-'[2]Stages'!$C$82)*'[2]Stages'!$H$83+'[2]Stages'!$E$82,IF(D1279&lt;=426.2,(D1279-'[2]Stages'!$C$83)*'[2]Stages'!$H$84+'[2]Stages'!$E$83,IF(D1279&lt;=428.2,(D1279-'[2]Stages'!$C$84)*'[2]Stages'!$H$85+'[2]Stages'!$E$84)))))</f>
        <v>420.2305185185185</v>
      </c>
      <c r="G1279" s="119" t="s">
        <v>19</v>
      </c>
      <c r="H1279" s="215" t="s">
        <v>1537</v>
      </c>
      <c r="I1279" s="220"/>
      <c r="J1279" s="119"/>
      <c r="K1279" s="119"/>
      <c r="L1279" s="119"/>
      <c r="M1279" s="216"/>
      <c r="N1279" s="119"/>
      <c r="O1279" s="119"/>
      <c r="P1279" s="119"/>
      <c r="Q1279" s="215" t="s">
        <v>1287</v>
      </c>
      <c r="R1279" s="215" t="s">
        <v>1441</v>
      </c>
      <c r="S1279" s="119"/>
      <c r="T1279" s="119"/>
      <c r="U1279" s="119"/>
      <c r="V1279" s="119"/>
      <c r="W1279" s="119"/>
      <c r="X1279" s="119"/>
      <c r="Y1279" s="119"/>
      <c r="Z1279" s="119"/>
      <c r="AA1279" s="221" t="s">
        <v>788</v>
      </c>
      <c r="AB1279" s="18">
        <v>22.4</v>
      </c>
      <c r="AC1279" s="222">
        <v>17.64</v>
      </c>
      <c r="AD1279" s="223"/>
      <c r="AE1279" s="222">
        <v>17.64</v>
      </c>
      <c r="AF1279" s="222">
        <v>0.56</v>
      </c>
      <c r="AG1279" s="222">
        <v>17.64</v>
      </c>
      <c r="AH1279" s="146">
        <f t="shared" si="27"/>
        <v>17.840000000000003</v>
      </c>
      <c r="AI1279" s="222">
        <v>31.7</v>
      </c>
      <c r="AJ1279" s="223"/>
      <c r="AK1279" s="119"/>
      <c r="AL1279" s="119"/>
      <c r="AM1279" s="119" t="s">
        <v>789</v>
      </c>
      <c r="AN1279" s="119" t="s">
        <v>231</v>
      </c>
      <c r="AO1279" s="119">
        <v>284</v>
      </c>
      <c r="AP1279" s="119"/>
      <c r="AQ1279" s="119">
        <v>599</v>
      </c>
      <c r="AR1279" s="119">
        <v>609</v>
      </c>
      <c r="AS1279" s="119">
        <v>2009</v>
      </c>
      <c r="AT1279" s="119"/>
      <c r="AU1279" s="119"/>
      <c r="AV1279" s="119"/>
      <c r="AW1279" s="119" t="s">
        <v>790</v>
      </c>
      <c r="AX1279" s="119"/>
      <c r="AY1279" s="119"/>
      <c r="AZ1279" s="119"/>
      <c r="BA1279" s="119"/>
      <c r="BB1279" s="119"/>
      <c r="BC1279" s="119"/>
      <c r="BD1279" s="119"/>
      <c r="BE1279" s="119"/>
      <c r="BF1279" s="119"/>
      <c r="BG1279" s="119"/>
      <c r="BH1279" s="119"/>
      <c r="BI1279" s="119"/>
      <c r="BJ1279" s="119"/>
      <c r="BR1279" s="119"/>
    </row>
    <row r="1280" spans="1:70" ht="12" customHeight="1">
      <c r="A1280" s="215" t="s">
        <v>1548</v>
      </c>
      <c r="B1280" s="216">
        <v>417.93</v>
      </c>
      <c r="C1280" s="119"/>
      <c r="D1280" s="218">
        <v>416.77</v>
      </c>
      <c r="E1280" s="219" t="s">
        <v>786</v>
      </c>
      <c r="F1280" s="69">
        <f>IF(D1280&lt;=418.7,(D1280-'[2]Stages'!$C$80)*'[2]Stages'!$H$81+'[2]Stages'!$E$80,IF(D1280&lt;=421.3,(D1280-'[2]Stages'!$C$81)*'[2]Stages'!$H$82+'[2]Stages'!$E$81,IF(D1280&lt;=422.9,(D1280-'[2]Stages'!$C$82)*'[2]Stages'!$H$83+'[2]Stages'!$E$82,IF(D1280&lt;=426.2,(D1280-'[2]Stages'!$C$83)*'[2]Stages'!$H$84+'[2]Stages'!$E$83,IF(D1280&lt;=428.2,(D1280-'[2]Stages'!$C$84)*'[2]Stages'!$H$85+'[2]Stages'!$E$84)))))</f>
        <v>420.27229629629625</v>
      </c>
      <c r="G1280" s="119" t="s">
        <v>19</v>
      </c>
      <c r="H1280" s="215" t="s">
        <v>1537</v>
      </c>
      <c r="I1280" s="220"/>
      <c r="J1280" s="119"/>
      <c r="K1280" s="119"/>
      <c r="L1280" s="119"/>
      <c r="M1280" s="216"/>
      <c r="N1280" s="119"/>
      <c r="O1280" s="119"/>
      <c r="P1280" s="119"/>
      <c r="Q1280" s="215" t="s">
        <v>1287</v>
      </c>
      <c r="R1280" s="215" t="s">
        <v>1441</v>
      </c>
      <c r="S1280" s="119"/>
      <c r="T1280" s="119"/>
      <c r="U1280" s="119"/>
      <c r="V1280" s="119"/>
      <c r="W1280" s="119"/>
      <c r="X1280" s="119"/>
      <c r="Y1280" s="119"/>
      <c r="Z1280" s="119"/>
      <c r="AA1280" s="221">
        <v>2</v>
      </c>
      <c r="AB1280" s="18">
        <v>22.4</v>
      </c>
      <c r="AC1280" s="222">
        <v>17.18</v>
      </c>
      <c r="AD1280" s="223"/>
      <c r="AE1280" s="222">
        <v>17.18</v>
      </c>
      <c r="AF1280" s="222">
        <v>0.09</v>
      </c>
      <c r="AG1280" s="222">
        <v>17.18</v>
      </c>
      <c r="AH1280" s="146">
        <f t="shared" si="27"/>
        <v>17.380000000000003</v>
      </c>
      <c r="AI1280" s="222">
        <v>33.7</v>
      </c>
      <c r="AJ1280" s="223"/>
      <c r="AK1280" s="119"/>
      <c r="AL1280" s="119"/>
      <c r="AM1280" s="119" t="s">
        <v>789</v>
      </c>
      <c r="AN1280" s="119" t="s">
        <v>231</v>
      </c>
      <c r="AO1280" s="119">
        <v>284</v>
      </c>
      <c r="AP1280" s="119"/>
      <c r="AQ1280" s="119">
        <v>599</v>
      </c>
      <c r="AR1280" s="119">
        <v>609</v>
      </c>
      <c r="AS1280" s="119">
        <v>2009</v>
      </c>
      <c r="AT1280" s="119"/>
      <c r="AU1280" s="119"/>
      <c r="AV1280" s="119"/>
      <c r="AW1280" s="119" t="s">
        <v>790</v>
      </c>
      <c r="AX1280" s="119"/>
      <c r="AY1280" s="119"/>
      <c r="AZ1280" s="119"/>
      <c r="BA1280" s="119"/>
      <c r="BB1280" s="119"/>
      <c r="BC1280" s="119"/>
      <c r="BD1280" s="119"/>
      <c r="BE1280" s="119"/>
      <c r="BF1280" s="119"/>
      <c r="BG1280" s="119"/>
      <c r="BH1280" s="119"/>
      <c r="BI1280" s="119"/>
      <c r="BJ1280" s="119"/>
      <c r="BR1280" s="119"/>
    </row>
    <row r="1281" spans="1:70" ht="12" customHeight="1">
      <c r="A1281" s="215" t="s">
        <v>1549</v>
      </c>
      <c r="B1281" s="216">
        <v>418.02</v>
      </c>
      <c r="C1281" s="119"/>
      <c r="D1281" s="218">
        <v>416.94</v>
      </c>
      <c r="E1281" s="219" t="s">
        <v>786</v>
      </c>
      <c r="F1281" s="69">
        <f>IF(D1281&lt;=418.7,(D1281-'[2]Stages'!$C$80)*'[2]Stages'!$H$81+'[2]Stages'!$E$80,IF(D1281&lt;=421.3,(D1281-'[2]Stages'!$C$81)*'[2]Stages'!$H$82+'[2]Stages'!$E$81,IF(D1281&lt;=422.9,(D1281-'[2]Stages'!$C$82)*'[2]Stages'!$H$83+'[2]Stages'!$E$82,IF(D1281&lt;=426.2,(D1281-'[2]Stages'!$C$83)*'[2]Stages'!$H$84+'[2]Stages'!$E$83,IF(D1281&lt;=428.2,(D1281-'[2]Stages'!$C$84)*'[2]Stages'!$H$85+'[2]Stages'!$E$84)))))</f>
        <v>420.50903703703705</v>
      </c>
      <c r="G1281" s="119" t="s">
        <v>19</v>
      </c>
      <c r="H1281" s="215" t="s">
        <v>1537</v>
      </c>
      <c r="I1281" s="220"/>
      <c r="J1281" s="119"/>
      <c r="K1281" s="119"/>
      <c r="L1281" s="119"/>
      <c r="M1281" s="216"/>
      <c r="N1281" s="119"/>
      <c r="O1281" s="119"/>
      <c r="P1281" s="119"/>
      <c r="Q1281" s="215" t="s">
        <v>1287</v>
      </c>
      <c r="R1281" s="215" t="s">
        <v>1441</v>
      </c>
      <c r="S1281" s="119"/>
      <c r="T1281" s="119"/>
      <c r="U1281" s="119"/>
      <c r="V1281" s="119"/>
      <c r="W1281" s="119"/>
      <c r="X1281" s="119"/>
      <c r="Y1281" s="119"/>
      <c r="Z1281" s="119"/>
      <c r="AA1281" s="221" t="s">
        <v>788</v>
      </c>
      <c r="AB1281" s="18">
        <v>22.4</v>
      </c>
      <c r="AC1281" s="222">
        <v>17.44</v>
      </c>
      <c r="AD1281" s="223"/>
      <c r="AE1281" s="222">
        <v>17.44</v>
      </c>
      <c r="AF1281" s="222">
        <v>0.3</v>
      </c>
      <c r="AG1281" s="222">
        <v>17.44</v>
      </c>
      <c r="AH1281" s="146">
        <f t="shared" si="27"/>
        <v>17.640000000000004</v>
      </c>
      <c r="AI1281" s="222">
        <v>32.5</v>
      </c>
      <c r="AJ1281" s="223"/>
      <c r="AK1281" s="119"/>
      <c r="AL1281" s="119"/>
      <c r="AM1281" s="119" t="s">
        <v>789</v>
      </c>
      <c r="AN1281" s="119" t="s">
        <v>231</v>
      </c>
      <c r="AO1281" s="119">
        <v>284</v>
      </c>
      <c r="AP1281" s="119"/>
      <c r="AQ1281" s="119">
        <v>599</v>
      </c>
      <c r="AR1281" s="119">
        <v>609</v>
      </c>
      <c r="AS1281" s="119">
        <v>2009</v>
      </c>
      <c r="AT1281" s="119"/>
      <c r="AU1281" s="119"/>
      <c r="AV1281" s="119"/>
      <c r="AW1281" s="119" t="s">
        <v>790</v>
      </c>
      <c r="AX1281" s="119"/>
      <c r="AY1281" s="119"/>
      <c r="AZ1281" s="119"/>
      <c r="BA1281" s="119"/>
      <c r="BB1281" s="119"/>
      <c r="BC1281" s="119"/>
      <c r="BD1281" s="119"/>
      <c r="BE1281" s="119"/>
      <c r="BF1281" s="119"/>
      <c r="BG1281" s="119"/>
      <c r="BH1281" s="119"/>
      <c r="BI1281" s="119"/>
      <c r="BJ1281" s="119"/>
      <c r="BR1281" s="119"/>
    </row>
    <row r="1282" spans="1:70" ht="12" customHeight="1">
      <c r="A1282" s="215" t="s">
        <v>1550</v>
      </c>
      <c r="B1282" s="216">
        <v>418.09</v>
      </c>
      <c r="C1282" s="119"/>
      <c r="D1282" s="218">
        <v>417.06</v>
      </c>
      <c r="E1282" s="219" t="s">
        <v>786</v>
      </c>
      <c r="F1282" s="69">
        <f>IF(D1282&lt;=418.7,(D1282-'[2]Stages'!$C$80)*'[2]Stages'!$H$81+'[2]Stages'!$E$80,IF(D1282&lt;=421.3,(D1282-'[2]Stages'!$C$81)*'[2]Stages'!$H$82+'[2]Stages'!$E$81,IF(D1282&lt;=422.9,(D1282-'[2]Stages'!$C$82)*'[2]Stages'!$H$83+'[2]Stages'!$E$82,IF(D1282&lt;=426.2,(D1282-'[2]Stages'!$C$83)*'[2]Stages'!$H$84+'[2]Stages'!$E$83,IF(D1282&lt;=428.2,(D1282-'[2]Stages'!$C$84)*'[2]Stages'!$H$85+'[2]Stages'!$E$84)))))</f>
        <v>420.6761481481481</v>
      </c>
      <c r="G1282" s="119" t="s">
        <v>19</v>
      </c>
      <c r="H1282" s="215" t="s">
        <v>1537</v>
      </c>
      <c r="I1282" s="220"/>
      <c r="J1282" s="119"/>
      <c r="K1282" s="119"/>
      <c r="L1282" s="119"/>
      <c r="M1282" s="216"/>
      <c r="N1282" s="119"/>
      <c r="O1282" s="119"/>
      <c r="P1282" s="119"/>
      <c r="Q1282" s="215" t="s">
        <v>1287</v>
      </c>
      <c r="R1282" s="215" t="s">
        <v>1441</v>
      </c>
      <c r="S1282" s="119"/>
      <c r="T1282" s="119"/>
      <c r="U1282" s="119"/>
      <c r="V1282" s="119"/>
      <c r="W1282" s="119"/>
      <c r="X1282" s="119"/>
      <c r="Y1282" s="119"/>
      <c r="Z1282" s="119"/>
      <c r="AA1282" s="221" t="s">
        <v>788</v>
      </c>
      <c r="AB1282" s="18">
        <v>22.4</v>
      </c>
      <c r="AC1282" s="222">
        <v>17.14</v>
      </c>
      <c r="AD1282" s="223"/>
      <c r="AE1282" s="222">
        <v>17.14</v>
      </c>
      <c r="AF1282" s="222">
        <v>0.3</v>
      </c>
      <c r="AG1282" s="222">
        <v>17.14</v>
      </c>
      <c r="AH1282" s="146">
        <f t="shared" si="27"/>
        <v>17.340000000000003</v>
      </c>
      <c r="AI1282" s="222">
        <v>33.9</v>
      </c>
      <c r="AJ1282" s="223"/>
      <c r="AK1282" s="119"/>
      <c r="AL1282" s="119"/>
      <c r="AM1282" s="119" t="s">
        <v>789</v>
      </c>
      <c r="AN1282" s="119" t="s">
        <v>231</v>
      </c>
      <c r="AO1282" s="119">
        <v>284</v>
      </c>
      <c r="AP1282" s="119"/>
      <c r="AQ1282" s="119">
        <v>599</v>
      </c>
      <c r="AR1282" s="119">
        <v>609</v>
      </c>
      <c r="AS1282" s="119">
        <v>2009</v>
      </c>
      <c r="AT1282" s="119"/>
      <c r="AU1282" s="119"/>
      <c r="AV1282" s="119"/>
      <c r="AW1282" s="119" t="s">
        <v>790</v>
      </c>
      <c r="AX1282" s="119"/>
      <c r="AY1282" s="119"/>
      <c r="AZ1282" s="119"/>
      <c r="BA1282" s="119"/>
      <c r="BB1282" s="119"/>
      <c r="BC1282" s="119"/>
      <c r="BD1282" s="119"/>
      <c r="BE1282" s="119"/>
      <c r="BF1282" s="119"/>
      <c r="BG1282" s="119"/>
      <c r="BH1282" s="119"/>
      <c r="BI1282" s="119"/>
      <c r="BJ1282" s="119"/>
      <c r="BR1282" s="119"/>
    </row>
    <row r="1283" spans="1:70" ht="12" customHeight="1">
      <c r="A1283" s="215" t="s">
        <v>1551</v>
      </c>
      <c r="B1283" s="216">
        <v>418.12</v>
      </c>
      <c r="C1283" s="119"/>
      <c r="D1283" s="218">
        <v>417.12</v>
      </c>
      <c r="E1283" s="219" t="s">
        <v>786</v>
      </c>
      <c r="F1283" s="69">
        <f>IF(D1283&lt;=418.7,(D1283-'[2]Stages'!$C$80)*'[2]Stages'!$H$81+'[2]Stages'!$E$80,IF(D1283&lt;=421.3,(D1283-'[2]Stages'!$C$81)*'[2]Stages'!$H$82+'[2]Stages'!$E$81,IF(D1283&lt;=422.9,(D1283-'[2]Stages'!$C$82)*'[2]Stages'!$H$83+'[2]Stages'!$E$82,IF(D1283&lt;=426.2,(D1283-'[2]Stages'!$C$83)*'[2]Stages'!$H$84+'[2]Stages'!$E$83,IF(D1283&lt;=428.2,(D1283-'[2]Stages'!$C$84)*'[2]Stages'!$H$85+'[2]Stages'!$E$84)))))</f>
        <v>420.7597037037037</v>
      </c>
      <c r="G1283" s="119" t="s">
        <v>19</v>
      </c>
      <c r="H1283" s="215" t="s">
        <v>1537</v>
      </c>
      <c r="I1283" s="220"/>
      <c r="J1283" s="119"/>
      <c r="K1283" s="119"/>
      <c r="L1283" s="119"/>
      <c r="M1283" s="216"/>
      <c r="N1283" s="119"/>
      <c r="O1283" s="119"/>
      <c r="P1283" s="119"/>
      <c r="Q1283" s="215" t="s">
        <v>1287</v>
      </c>
      <c r="R1283" s="215" t="s">
        <v>1441</v>
      </c>
      <c r="S1283" s="119"/>
      <c r="T1283" s="119"/>
      <c r="U1283" s="119"/>
      <c r="V1283" s="119"/>
      <c r="W1283" s="119"/>
      <c r="X1283" s="119"/>
      <c r="Y1283" s="119"/>
      <c r="Z1283" s="119"/>
      <c r="AA1283" s="221" t="s">
        <v>788</v>
      </c>
      <c r="AB1283" s="18">
        <v>22.4</v>
      </c>
      <c r="AC1283" s="222">
        <v>17.43</v>
      </c>
      <c r="AD1283" s="223"/>
      <c r="AE1283" s="222">
        <v>17.43</v>
      </c>
      <c r="AF1283" s="222">
        <v>0.21</v>
      </c>
      <c r="AG1283" s="222">
        <v>17.43</v>
      </c>
      <c r="AH1283" s="146">
        <f t="shared" si="27"/>
        <v>17.630000000000003</v>
      </c>
      <c r="AI1283" s="222">
        <v>32.6</v>
      </c>
      <c r="AJ1283" s="223"/>
      <c r="AK1283" s="119"/>
      <c r="AL1283" s="119"/>
      <c r="AM1283" s="119" t="s">
        <v>789</v>
      </c>
      <c r="AN1283" s="119" t="s">
        <v>231</v>
      </c>
      <c r="AO1283" s="119">
        <v>284</v>
      </c>
      <c r="AP1283" s="119"/>
      <c r="AQ1283" s="119">
        <v>599</v>
      </c>
      <c r="AR1283" s="119">
        <v>609</v>
      </c>
      <c r="AS1283" s="119">
        <v>2009</v>
      </c>
      <c r="AT1283" s="119"/>
      <c r="AU1283" s="119"/>
      <c r="AV1283" s="119"/>
      <c r="AW1283" s="119" t="s">
        <v>790</v>
      </c>
      <c r="AX1283" s="119"/>
      <c r="AY1283" s="119"/>
      <c r="AZ1283" s="119"/>
      <c r="BA1283" s="119"/>
      <c r="BB1283" s="119"/>
      <c r="BC1283" s="119"/>
      <c r="BD1283" s="119"/>
      <c r="BE1283" s="119"/>
      <c r="BF1283" s="119"/>
      <c r="BG1283" s="119"/>
      <c r="BH1283" s="119"/>
      <c r="BI1283" s="119"/>
      <c r="BJ1283" s="119"/>
      <c r="BR1283" s="119"/>
    </row>
    <row r="1284" spans="1:70" ht="12" customHeight="1">
      <c r="A1284" s="215" t="s">
        <v>1552</v>
      </c>
      <c r="B1284" s="216">
        <v>418.13</v>
      </c>
      <c r="C1284" s="119"/>
      <c r="D1284" s="218">
        <v>417.13</v>
      </c>
      <c r="E1284" s="219" t="s">
        <v>786</v>
      </c>
      <c r="F1284" s="69">
        <f>IF(D1284&lt;=418.7,(D1284-'[2]Stages'!$C$80)*'[2]Stages'!$H$81+'[2]Stages'!$E$80,IF(D1284&lt;=421.3,(D1284-'[2]Stages'!$C$81)*'[2]Stages'!$H$82+'[2]Stages'!$E$81,IF(D1284&lt;=422.9,(D1284-'[2]Stages'!$C$82)*'[2]Stages'!$H$83+'[2]Stages'!$E$82,IF(D1284&lt;=426.2,(D1284-'[2]Stages'!$C$83)*'[2]Stages'!$H$84+'[2]Stages'!$E$83,IF(D1284&lt;=428.2,(D1284-'[2]Stages'!$C$84)*'[2]Stages'!$H$85+'[2]Stages'!$E$84)))))</f>
        <v>420.7736296296296</v>
      </c>
      <c r="G1284" s="119" t="s">
        <v>19</v>
      </c>
      <c r="H1284" s="215" t="s">
        <v>1537</v>
      </c>
      <c r="I1284" s="220"/>
      <c r="J1284" s="119"/>
      <c r="K1284" s="119"/>
      <c r="L1284" s="119"/>
      <c r="M1284" s="216"/>
      <c r="N1284" s="119"/>
      <c r="O1284" s="119"/>
      <c r="P1284" s="119"/>
      <c r="Q1284" s="215" t="s">
        <v>1287</v>
      </c>
      <c r="R1284" s="215" t="s">
        <v>1441</v>
      </c>
      <c r="S1284" s="119"/>
      <c r="T1284" s="119"/>
      <c r="U1284" s="119"/>
      <c r="V1284" s="119"/>
      <c r="W1284" s="119"/>
      <c r="X1284" s="119"/>
      <c r="Y1284" s="119"/>
      <c r="Z1284" s="119"/>
      <c r="AA1284" s="221" t="s">
        <v>788</v>
      </c>
      <c r="AB1284" s="18">
        <v>22.4</v>
      </c>
      <c r="AC1284" s="222">
        <v>16.79</v>
      </c>
      <c r="AD1284" s="223"/>
      <c r="AE1284" s="222">
        <v>16.79</v>
      </c>
      <c r="AF1284" s="222">
        <v>0.26</v>
      </c>
      <c r="AG1284" s="222">
        <v>16.79</v>
      </c>
      <c r="AH1284" s="146">
        <f t="shared" si="27"/>
        <v>16.990000000000002</v>
      </c>
      <c r="AI1284" s="222">
        <v>35.4</v>
      </c>
      <c r="AJ1284" s="223"/>
      <c r="AK1284" s="119"/>
      <c r="AL1284" s="119"/>
      <c r="AM1284" s="119" t="s">
        <v>789</v>
      </c>
      <c r="AN1284" s="119" t="s">
        <v>231</v>
      </c>
      <c r="AO1284" s="119">
        <v>284</v>
      </c>
      <c r="AP1284" s="119"/>
      <c r="AQ1284" s="119">
        <v>599</v>
      </c>
      <c r="AR1284" s="119">
        <v>609</v>
      </c>
      <c r="AS1284" s="119">
        <v>2009</v>
      </c>
      <c r="AT1284" s="119"/>
      <c r="AU1284" s="119"/>
      <c r="AV1284" s="119"/>
      <c r="AW1284" s="119" t="s">
        <v>790</v>
      </c>
      <c r="AX1284" s="119"/>
      <c r="AY1284" s="119"/>
      <c r="AZ1284" s="119"/>
      <c r="BA1284" s="119"/>
      <c r="BB1284" s="119"/>
      <c r="BC1284" s="119"/>
      <c r="BD1284" s="119"/>
      <c r="BE1284" s="119"/>
      <c r="BF1284" s="119"/>
      <c r="BG1284" s="119"/>
      <c r="BH1284" s="119"/>
      <c r="BI1284" s="119"/>
      <c r="BJ1284" s="119"/>
      <c r="BR1284" s="119"/>
    </row>
    <row r="1285" spans="1:70" ht="12" customHeight="1">
      <c r="A1285" s="215" t="s">
        <v>1553</v>
      </c>
      <c r="B1285" s="216">
        <v>418.18</v>
      </c>
      <c r="C1285" s="119"/>
      <c r="D1285" s="218">
        <v>417.22</v>
      </c>
      <c r="E1285" s="219" t="s">
        <v>786</v>
      </c>
      <c r="F1285" s="69">
        <f>IF(D1285&lt;=418.7,(D1285-'[2]Stages'!$C$80)*'[2]Stages'!$H$81+'[2]Stages'!$E$80,IF(D1285&lt;=421.3,(D1285-'[2]Stages'!$C$81)*'[2]Stages'!$H$82+'[2]Stages'!$E$81,IF(D1285&lt;=422.9,(D1285-'[2]Stages'!$C$82)*'[2]Stages'!$H$83+'[2]Stages'!$E$82,IF(D1285&lt;=426.2,(D1285-'[2]Stages'!$C$83)*'[2]Stages'!$H$84+'[2]Stages'!$E$83,IF(D1285&lt;=428.2,(D1285-'[2]Stages'!$C$84)*'[2]Stages'!$H$85+'[2]Stages'!$E$84)))))</f>
        <v>420.89896296296297</v>
      </c>
      <c r="G1285" s="119" t="s">
        <v>19</v>
      </c>
      <c r="H1285" s="215" t="s">
        <v>1537</v>
      </c>
      <c r="I1285" s="220"/>
      <c r="J1285" s="119"/>
      <c r="K1285" s="119"/>
      <c r="L1285" s="119"/>
      <c r="M1285" s="216"/>
      <c r="N1285" s="119"/>
      <c r="O1285" s="119"/>
      <c r="P1285" s="119"/>
      <c r="Q1285" s="215" t="s">
        <v>1287</v>
      </c>
      <c r="R1285" s="215" t="s">
        <v>1441</v>
      </c>
      <c r="S1285" s="119"/>
      <c r="T1285" s="119"/>
      <c r="U1285" s="119"/>
      <c r="V1285" s="119"/>
      <c r="W1285" s="119"/>
      <c r="X1285" s="119"/>
      <c r="Y1285" s="119"/>
      <c r="Z1285" s="119"/>
      <c r="AA1285" s="221" t="s">
        <v>788</v>
      </c>
      <c r="AB1285" s="18">
        <v>22.4</v>
      </c>
      <c r="AC1285" s="222">
        <v>16.83</v>
      </c>
      <c r="AD1285" s="223"/>
      <c r="AE1285" s="222">
        <v>16.83</v>
      </c>
      <c r="AF1285" s="222">
        <v>0.38</v>
      </c>
      <c r="AG1285" s="222">
        <v>16.83</v>
      </c>
      <c r="AH1285" s="146">
        <f t="shared" si="27"/>
        <v>17.03</v>
      </c>
      <c r="AI1285" s="222">
        <v>35.2</v>
      </c>
      <c r="AJ1285" s="223"/>
      <c r="AK1285" s="119"/>
      <c r="AL1285" s="119"/>
      <c r="AM1285" s="119" t="s">
        <v>789</v>
      </c>
      <c r="AN1285" s="119" t="s">
        <v>231</v>
      </c>
      <c r="AO1285" s="119">
        <v>284</v>
      </c>
      <c r="AP1285" s="119"/>
      <c r="AQ1285" s="119">
        <v>599</v>
      </c>
      <c r="AR1285" s="119">
        <v>609</v>
      </c>
      <c r="AS1285" s="119">
        <v>2009</v>
      </c>
      <c r="AT1285" s="119"/>
      <c r="AU1285" s="119"/>
      <c r="AV1285" s="119"/>
      <c r="AW1285" s="119" t="s">
        <v>790</v>
      </c>
      <c r="AX1285" s="119"/>
      <c r="AY1285" s="119"/>
      <c r="AZ1285" s="119"/>
      <c r="BA1285" s="119"/>
      <c r="BB1285" s="119"/>
      <c r="BC1285" s="119"/>
      <c r="BD1285" s="119"/>
      <c r="BE1285" s="119"/>
      <c r="BF1285" s="119"/>
      <c r="BG1285" s="119"/>
      <c r="BH1285" s="119"/>
      <c r="BI1285" s="119"/>
      <c r="BJ1285" s="119"/>
      <c r="BR1285" s="119"/>
    </row>
    <row r="1286" spans="1:70" ht="12" customHeight="1">
      <c r="A1286" s="215" t="s">
        <v>1554</v>
      </c>
      <c r="B1286" s="216">
        <v>418.28</v>
      </c>
      <c r="C1286" s="119"/>
      <c r="D1286" s="218">
        <v>417.4</v>
      </c>
      <c r="E1286" s="219" t="s">
        <v>786</v>
      </c>
      <c r="F1286" s="69">
        <f>IF(D1286&lt;=418.7,(D1286-'[2]Stages'!$C$80)*'[2]Stages'!$H$81+'[2]Stages'!$E$80,IF(D1286&lt;=421.3,(D1286-'[2]Stages'!$C$81)*'[2]Stages'!$H$82+'[2]Stages'!$E$81,IF(D1286&lt;=422.9,(D1286-'[2]Stages'!$C$82)*'[2]Stages'!$H$83+'[2]Stages'!$E$82,IF(D1286&lt;=426.2,(D1286-'[2]Stages'!$C$83)*'[2]Stages'!$H$84+'[2]Stages'!$E$83,IF(D1286&lt;=428.2,(D1286-'[2]Stages'!$C$84)*'[2]Stages'!$H$85+'[2]Stages'!$E$84)))))</f>
        <v>421.1496296296296</v>
      </c>
      <c r="G1286" s="119" t="s">
        <v>19</v>
      </c>
      <c r="H1286" s="215" t="s">
        <v>1537</v>
      </c>
      <c r="I1286" s="220"/>
      <c r="J1286" s="119"/>
      <c r="K1286" s="119"/>
      <c r="L1286" s="119"/>
      <c r="M1286" s="216"/>
      <c r="N1286" s="119"/>
      <c r="O1286" s="119"/>
      <c r="P1286" s="119"/>
      <c r="Q1286" s="215" t="s">
        <v>1287</v>
      </c>
      <c r="R1286" s="215" t="s">
        <v>1441</v>
      </c>
      <c r="S1286" s="119"/>
      <c r="T1286" s="119"/>
      <c r="U1286" s="119"/>
      <c r="V1286" s="119"/>
      <c r="W1286" s="119"/>
      <c r="X1286" s="119"/>
      <c r="Y1286" s="119"/>
      <c r="Z1286" s="119"/>
      <c r="AA1286" s="221" t="s">
        <v>788</v>
      </c>
      <c r="AB1286" s="18">
        <v>22.4</v>
      </c>
      <c r="AC1286" s="222">
        <v>16.99</v>
      </c>
      <c r="AD1286" s="223"/>
      <c r="AE1286" s="222">
        <v>16.99</v>
      </c>
      <c r="AF1286" s="222">
        <v>0.43</v>
      </c>
      <c r="AG1286" s="222">
        <v>16.99</v>
      </c>
      <c r="AH1286" s="146">
        <f t="shared" si="27"/>
        <v>17.19</v>
      </c>
      <c r="AI1286" s="222">
        <v>34.5</v>
      </c>
      <c r="AJ1286" s="223"/>
      <c r="AK1286" s="119"/>
      <c r="AL1286" s="119"/>
      <c r="AM1286" s="119" t="s">
        <v>789</v>
      </c>
      <c r="AN1286" s="119" t="s">
        <v>231</v>
      </c>
      <c r="AO1286" s="119">
        <v>284</v>
      </c>
      <c r="AP1286" s="119"/>
      <c r="AQ1286" s="119">
        <v>599</v>
      </c>
      <c r="AR1286" s="119">
        <v>609</v>
      </c>
      <c r="AS1286" s="119">
        <v>2009</v>
      </c>
      <c r="AT1286" s="119"/>
      <c r="AU1286" s="119"/>
      <c r="AV1286" s="119"/>
      <c r="AW1286" s="119" t="s">
        <v>790</v>
      </c>
      <c r="AX1286" s="119"/>
      <c r="AY1286" s="119"/>
      <c r="AZ1286" s="119"/>
      <c r="BA1286" s="119"/>
      <c r="BB1286" s="119"/>
      <c r="BC1286" s="119"/>
      <c r="BD1286" s="119"/>
      <c r="BE1286" s="119"/>
      <c r="BF1286" s="119"/>
      <c r="BG1286" s="119"/>
      <c r="BH1286" s="119"/>
      <c r="BI1286" s="119"/>
      <c r="BJ1286" s="119"/>
      <c r="BR1286" s="119"/>
    </row>
    <row r="1287" spans="1:70" ht="12" customHeight="1">
      <c r="A1287" s="215" t="s">
        <v>1555</v>
      </c>
      <c r="B1287" s="216">
        <v>418.33</v>
      </c>
      <c r="C1287" s="119"/>
      <c r="D1287" s="218">
        <v>417.49</v>
      </c>
      <c r="E1287" s="219" t="s">
        <v>786</v>
      </c>
      <c r="F1287" s="69">
        <f>IF(D1287&lt;=418.7,(D1287-'[2]Stages'!$C$80)*'[2]Stages'!$H$81+'[2]Stages'!$E$80,IF(D1287&lt;=421.3,(D1287-'[2]Stages'!$C$81)*'[2]Stages'!$H$82+'[2]Stages'!$E$81,IF(D1287&lt;=422.9,(D1287-'[2]Stages'!$C$82)*'[2]Stages'!$H$83+'[2]Stages'!$E$82,IF(D1287&lt;=426.2,(D1287-'[2]Stages'!$C$83)*'[2]Stages'!$H$84+'[2]Stages'!$E$83,IF(D1287&lt;=428.2,(D1287-'[2]Stages'!$C$84)*'[2]Stages'!$H$85+'[2]Stages'!$E$84)))))</f>
        <v>421.27496296296295</v>
      </c>
      <c r="G1287" s="119" t="s">
        <v>19</v>
      </c>
      <c r="H1287" s="215" t="s">
        <v>1537</v>
      </c>
      <c r="I1287" s="220"/>
      <c r="J1287" s="119"/>
      <c r="K1287" s="119"/>
      <c r="L1287" s="119"/>
      <c r="M1287" s="216"/>
      <c r="N1287" s="119"/>
      <c r="O1287" s="119"/>
      <c r="P1287" s="119"/>
      <c r="Q1287" s="215" t="s">
        <v>1287</v>
      </c>
      <c r="R1287" s="215" t="s">
        <v>1441</v>
      </c>
      <c r="S1287" s="119"/>
      <c r="T1287" s="119"/>
      <c r="U1287" s="119"/>
      <c r="V1287" s="119"/>
      <c r="W1287" s="119"/>
      <c r="X1287" s="119"/>
      <c r="Y1287" s="119"/>
      <c r="Z1287" s="119"/>
      <c r="AA1287" s="221" t="s">
        <v>788</v>
      </c>
      <c r="AB1287" s="18">
        <v>22.4</v>
      </c>
      <c r="AC1287" s="222">
        <v>16.63</v>
      </c>
      <c r="AD1287" s="223"/>
      <c r="AE1287" s="222">
        <v>16.63</v>
      </c>
      <c r="AF1287" s="222">
        <v>0.17</v>
      </c>
      <c r="AG1287" s="222">
        <v>16.63</v>
      </c>
      <c r="AH1287" s="146">
        <f t="shared" si="27"/>
        <v>16.830000000000002</v>
      </c>
      <c r="AI1287" s="222">
        <v>36.1</v>
      </c>
      <c r="AJ1287" s="223"/>
      <c r="AK1287" s="119"/>
      <c r="AL1287" s="119"/>
      <c r="AM1287" s="119" t="s">
        <v>789</v>
      </c>
      <c r="AN1287" s="119" t="s">
        <v>231</v>
      </c>
      <c r="AO1287" s="119">
        <v>284</v>
      </c>
      <c r="AP1287" s="119"/>
      <c r="AQ1287" s="119">
        <v>599</v>
      </c>
      <c r="AR1287" s="119">
        <v>609</v>
      </c>
      <c r="AS1287" s="119">
        <v>2009</v>
      </c>
      <c r="AT1287" s="119"/>
      <c r="AU1287" s="119"/>
      <c r="AV1287" s="119"/>
      <c r="AW1287" s="119" t="s">
        <v>790</v>
      </c>
      <c r="AX1287" s="119"/>
      <c r="AY1287" s="119"/>
      <c r="AZ1287" s="119"/>
      <c r="BA1287" s="119"/>
      <c r="BB1287" s="119"/>
      <c r="BC1287" s="119"/>
      <c r="BD1287" s="119"/>
      <c r="BE1287" s="119"/>
      <c r="BF1287" s="119"/>
      <c r="BG1287" s="119"/>
      <c r="BH1287" s="119"/>
      <c r="BI1287" s="119"/>
      <c r="BJ1287" s="119"/>
      <c r="BR1287" s="119"/>
    </row>
    <row r="1288" spans="1:70" ht="12" customHeight="1">
      <c r="A1288" s="215" t="s">
        <v>1556</v>
      </c>
      <c r="B1288" s="216">
        <v>418.38</v>
      </c>
      <c r="C1288" s="119"/>
      <c r="D1288" s="218">
        <v>417.58</v>
      </c>
      <c r="E1288" s="219" t="s">
        <v>786</v>
      </c>
      <c r="F1288" s="69">
        <f>IF(D1288&lt;=418.7,(D1288-'[2]Stages'!$C$80)*'[2]Stages'!$H$81+'[2]Stages'!$E$80,IF(D1288&lt;=421.3,(D1288-'[2]Stages'!$C$81)*'[2]Stages'!$H$82+'[2]Stages'!$E$81,IF(D1288&lt;=422.9,(D1288-'[2]Stages'!$C$82)*'[2]Stages'!$H$83+'[2]Stages'!$E$82,IF(D1288&lt;=426.2,(D1288-'[2]Stages'!$C$83)*'[2]Stages'!$H$84+'[2]Stages'!$E$83,IF(D1288&lt;=428.2,(D1288-'[2]Stages'!$C$84)*'[2]Stages'!$H$85+'[2]Stages'!$E$84)))))</f>
        <v>421.4002962962963</v>
      </c>
      <c r="G1288" s="119" t="s">
        <v>19</v>
      </c>
      <c r="H1288" s="215" t="s">
        <v>1537</v>
      </c>
      <c r="I1288" s="220"/>
      <c r="J1288" s="119"/>
      <c r="K1288" s="119"/>
      <c r="L1288" s="119"/>
      <c r="M1288" s="216"/>
      <c r="N1288" s="119"/>
      <c r="O1288" s="119"/>
      <c r="P1288" s="119"/>
      <c r="Q1288" s="215" t="s">
        <v>1287</v>
      </c>
      <c r="R1288" s="215" t="s">
        <v>1441</v>
      </c>
      <c r="S1288" s="119"/>
      <c r="T1288" s="119"/>
      <c r="U1288" s="119"/>
      <c r="V1288" s="119"/>
      <c r="W1288" s="119"/>
      <c r="X1288" s="119"/>
      <c r="Y1288" s="119"/>
      <c r="Z1288" s="119"/>
      <c r="AA1288" s="221" t="s">
        <v>788</v>
      </c>
      <c r="AB1288" s="18">
        <v>22.4</v>
      </c>
      <c r="AC1288" s="222">
        <v>17.05</v>
      </c>
      <c r="AD1288" s="223"/>
      <c r="AE1288" s="222">
        <v>17.05</v>
      </c>
      <c r="AF1288" s="222">
        <v>0.43</v>
      </c>
      <c r="AG1288" s="222">
        <v>17.05</v>
      </c>
      <c r="AH1288" s="146">
        <f t="shared" si="27"/>
        <v>17.250000000000004</v>
      </c>
      <c r="AI1288" s="222">
        <v>34.2</v>
      </c>
      <c r="AJ1288" s="223"/>
      <c r="AK1288" s="119"/>
      <c r="AL1288" s="119"/>
      <c r="AM1288" s="119" t="s">
        <v>789</v>
      </c>
      <c r="AN1288" s="119" t="s">
        <v>231</v>
      </c>
      <c r="AO1288" s="119">
        <v>284</v>
      </c>
      <c r="AP1288" s="119"/>
      <c r="AQ1288" s="119">
        <v>599</v>
      </c>
      <c r="AR1288" s="119">
        <v>609</v>
      </c>
      <c r="AS1288" s="119">
        <v>2009</v>
      </c>
      <c r="AT1288" s="119"/>
      <c r="AU1288" s="119"/>
      <c r="AV1288" s="119"/>
      <c r="AW1288" s="119" t="s">
        <v>790</v>
      </c>
      <c r="AX1288" s="119"/>
      <c r="AY1288" s="119"/>
      <c r="AZ1288" s="119"/>
      <c r="BA1288" s="119"/>
      <c r="BB1288" s="119"/>
      <c r="BC1288" s="119"/>
      <c r="BD1288" s="119"/>
      <c r="BE1288" s="119"/>
      <c r="BF1288" s="119"/>
      <c r="BG1288" s="119"/>
      <c r="BH1288" s="119"/>
      <c r="BI1288" s="119"/>
      <c r="BJ1288" s="119"/>
      <c r="BR1288" s="119"/>
    </row>
    <row r="1289" spans="1:70" ht="12" customHeight="1">
      <c r="A1289" s="215" t="s">
        <v>1557</v>
      </c>
      <c r="B1289" s="216">
        <v>418.42</v>
      </c>
      <c r="C1289" s="119"/>
      <c r="D1289" s="218">
        <v>417.66</v>
      </c>
      <c r="E1289" s="219" t="s">
        <v>786</v>
      </c>
      <c r="F1289" s="69">
        <f>IF(D1289&lt;=418.7,(D1289-'[2]Stages'!$C$80)*'[2]Stages'!$H$81+'[2]Stages'!$E$80,IF(D1289&lt;=421.3,(D1289-'[2]Stages'!$C$81)*'[2]Stages'!$H$82+'[2]Stages'!$E$81,IF(D1289&lt;=422.9,(D1289-'[2]Stages'!$C$82)*'[2]Stages'!$H$83+'[2]Stages'!$E$82,IF(D1289&lt;=426.2,(D1289-'[2]Stages'!$C$83)*'[2]Stages'!$H$84+'[2]Stages'!$E$83,IF(D1289&lt;=428.2,(D1289-'[2]Stages'!$C$84)*'[2]Stages'!$H$85+'[2]Stages'!$E$84)))))</f>
        <v>421.51170370370374</v>
      </c>
      <c r="G1289" s="119" t="s">
        <v>19</v>
      </c>
      <c r="H1289" s="215" t="s">
        <v>1537</v>
      </c>
      <c r="I1289" s="220"/>
      <c r="J1289" s="119"/>
      <c r="K1289" s="119"/>
      <c r="L1289" s="119"/>
      <c r="M1289" s="216"/>
      <c r="N1289" s="119"/>
      <c r="O1289" s="119"/>
      <c r="P1289" s="119"/>
      <c r="Q1289" s="215" t="s">
        <v>1287</v>
      </c>
      <c r="R1289" s="215" t="s">
        <v>1441</v>
      </c>
      <c r="S1289" s="119"/>
      <c r="T1289" s="119"/>
      <c r="U1289" s="119"/>
      <c r="V1289" s="119"/>
      <c r="W1289" s="119"/>
      <c r="X1289" s="119"/>
      <c r="Y1289" s="119"/>
      <c r="Z1289" s="119"/>
      <c r="AA1289" s="221" t="s">
        <v>788</v>
      </c>
      <c r="AB1289" s="18">
        <v>22.4</v>
      </c>
      <c r="AC1289" s="222">
        <v>17.17</v>
      </c>
      <c r="AD1289" s="223"/>
      <c r="AE1289" s="222">
        <v>17.17</v>
      </c>
      <c r="AF1289" s="222">
        <v>0.07</v>
      </c>
      <c r="AG1289" s="222">
        <v>17.17</v>
      </c>
      <c r="AH1289" s="146">
        <f t="shared" si="27"/>
        <v>17.370000000000005</v>
      </c>
      <c r="AI1289" s="222">
        <v>33.7</v>
      </c>
      <c r="AJ1289" s="223"/>
      <c r="AK1289" s="119"/>
      <c r="AL1289" s="119"/>
      <c r="AM1289" s="119" t="s">
        <v>789</v>
      </c>
      <c r="AN1289" s="119" t="s">
        <v>231</v>
      </c>
      <c r="AO1289" s="119">
        <v>284</v>
      </c>
      <c r="AP1289" s="119"/>
      <c r="AQ1289" s="119">
        <v>599</v>
      </c>
      <c r="AR1289" s="119">
        <v>609</v>
      </c>
      <c r="AS1289" s="119">
        <v>2009</v>
      </c>
      <c r="AT1289" s="119"/>
      <c r="AU1289" s="119"/>
      <c r="AV1289" s="119"/>
      <c r="AW1289" s="119" t="s">
        <v>790</v>
      </c>
      <c r="AX1289" s="119"/>
      <c r="AY1289" s="119"/>
      <c r="AZ1289" s="119"/>
      <c r="BA1289" s="119"/>
      <c r="BB1289" s="119"/>
      <c r="BC1289" s="119"/>
      <c r="BD1289" s="119"/>
      <c r="BE1289" s="119"/>
      <c r="BF1289" s="119"/>
      <c r="BG1289" s="119"/>
      <c r="BH1289" s="119"/>
      <c r="BI1289" s="119"/>
      <c r="BJ1289" s="119"/>
      <c r="BR1289" s="119"/>
    </row>
    <row r="1290" spans="1:70" ht="12" customHeight="1">
      <c r="A1290" s="215" t="s">
        <v>1558</v>
      </c>
      <c r="B1290" s="216">
        <v>418.47</v>
      </c>
      <c r="C1290" s="119"/>
      <c r="D1290" s="218">
        <v>417.75</v>
      </c>
      <c r="E1290" s="219" t="s">
        <v>786</v>
      </c>
      <c r="F1290" s="69">
        <f>IF(D1290&lt;=418.7,(D1290-'[2]Stages'!$C$80)*'[2]Stages'!$H$81+'[2]Stages'!$E$80,IF(D1290&lt;=421.3,(D1290-'[2]Stages'!$C$81)*'[2]Stages'!$H$82+'[2]Stages'!$E$81,IF(D1290&lt;=422.9,(D1290-'[2]Stages'!$C$82)*'[2]Stages'!$H$83+'[2]Stages'!$E$82,IF(D1290&lt;=426.2,(D1290-'[2]Stages'!$C$83)*'[2]Stages'!$H$84+'[2]Stages'!$E$83,IF(D1290&lt;=428.2,(D1290-'[2]Stages'!$C$84)*'[2]Stages'!$H$85+'[2]Stages'!$E$84)))))</f>
        <v>421.63703703703703</v>
      </c>
      <c r="G1290" s="119" t="s">
        <v>19</v>
      </c>
      <c r="H1290" s="215" t="s">
        <v>1537</v>
      </c>
      <c r="I1290" s="220"/>
      <c r="J1290" s="119"/>
      <c r="K1290" s="119"/>
      <c r="L1290" s="119"/>
      <c r="M1290" s="216"/>
      <c r="N1290" s="119"/>
      <c r="O1290" s="119"/>
      <c r="P1290" s="119"/>
      <c r="Q1290" s="215" t="s">
        <v>1287</v>
      </c>
      <c r="R1290" s="215" t="s">
        <v>1441</v>
      </c>
      <c r="S1290" s="119"/>
      <c r="T1290" s="119"/>
      <c r="U1290" s="119"/>
      <c r="V1290" s="119"/>
      <c r="W1290" s="119"/>
      <c r="X1290" s="119"/>
      <c r="Y1290" s="119"/>
      <c r="Z1290" s="119"/>
      <c r="AA1290" s="221" t="s">
        <v>788</v>
      </c>
      <c r="AB1290" s="18">
        <v>22.4</v>
      </c>
      <c r="AC1290" s="222">
        <v>17.11</v>
      </c>
      <c r="AD1290" s="223"/>
      <c r="AE1290" s="222">
        <v>17.11</v>
      </c>
      <c r="AF1290" s="222">
        <v>0.27</v>
      </c>
      <c r="AG1290" s="222">
        <v>17.11</v>
      </c>
      <c r="AH1290" s="146">
        <f t="shared" si="27"/>
        <v>17.310000000000002</v>
      </c>
      <c r="AI1290" s="222">
        <v>34</v>
      </c>
      <c r="AJ1290" s="223"/>
      <c r="AK1290" s="119"/>
      <c r="AL1290" s="119"/>
      <c r="AM1290" s="119" t="s">
        <v>789</v>
      </c>
      <c r="AN1290" s="119" t="s">
        <v>231</v>
      </c>
      <c r="AO1290" s="119">
        <v>284</v>
      </c>
      <c r="AP1290" s="119"/>
      <c r="AQ1290" s="119">
        <v>599</v>
      </c>
      <c r="AR1290" s="119">
        <v>609</v>
      </c>
      <c r="AS1290" s="119">
        <v>2009</v>
      </c>
      <c r="AT1290" s="119"/>
      <c r="AU1290" s="119"/>
      <c r="AV1290" s="119"/>
      <c r="AW1290" s="119" t="s">
        <v>790</v>
      </c>
      <c r="AX1290" s="119"/>
      <c r="AY1290" s="119"/>
      <c r="AZ1290" s="119"/>
      <c r="BA1290" s="119"/>
      <c r="BB1290" s="119"/>
      <c r="BC1290" s="119"/>
      <c r="BD1290" s="119"/>
      <c r="BE1290" s="119"/>
      <c r="BF1290" s="119"/>
      <c r="BG1290" s="119"/>
      <c r="BH1290" s="119"/>
      <c r="BI1290" s="119"/>
      <c r="BJ1290" s="119"/>
      <c r="BR1290" s="119"/>
    </row>
    <row r="1291" spans="1:70" ht="12" customHeight="1">
      <c r="A1291" s="215" t="s">
        <v>1559</v>
      </c>
      <c r="B1291" s="216">
        <v>418.51</v>
      </c>
      <c r="C1291" s="119"/>
      <c r="D1291" s="218">
        <v>417.82</v>
      </c>
      <c r="E1291" s="219" t="s">
        <v>786</v>
      </c>
      <c r="F1291" s="69">
        <f>IF(D1291&lt;=418.7,(D1291-'[2]Stages'!$C$80)*'[2]Stages'!$H$81+'[2]Stages'!$E$80,IF(D1291&lt;=421.3,(D1291-'[2]Stages'!$C$81)*'[2]Stages'!$H$82+'[2]Stages'!$E$81,IF(D1291&lt;=422.9,(D1291-'[2]Stages'!$C$82)*'[2]Stages'!$H$83+'[2]Stages'!$E$82,IF(D1291&lt;=426.2,(D1291-'[2]Stages'!$C$83)*'[2]Stages'!$H$84+'[2]Stages'!$E$83,IF(D1291&lt;=428.2,(D1291-'[2]Stages'!$C$84)*'[2]Stages'!$H$85+'[2]Stages'!$E$84)))))</f>
        <v>421.7345185185185</v>
      </c>
      <c r="G1291" s="119" t="s">
        <v>19</v>
      </c>
      <c r="H1291" s="215" t="s">
        <v>1537</v>
      </c>
      <c r="I1291" s="220"/>
      <c r="J1291" s="119"/>
      <c r="K1291" s="119"/>
      <c r="L1291" s="119"/>
      <c r="M1291" s="216"/>
      <c r="N1291" s="119"/>
      <c r="O1291" s="119"/>
      <c r="P1291" s="119"/>
      <c r="Q1291" s="215" t="s">
        <v>1287</v>
      </c>
      <c r="R1291" s="215" t="s">
        <v>1441</v>
      </c>
      <c r="S1291" s="119"/>
      <c r="T1291" s="119"/>
      <c r="U1291" s="119"/>
      <c r="V1291" s="119"/>
      <c r="W1291" s="119"/>
      <c r="X1291" s="119"/>
      <c r="Y1291" s="119"/>
      <c r="Z1291" s="119"/>
      <c r="AA1291" s="221" t="s">
        <v>788</v>
      </c>
      <c r="AB1291" s="18">
        <v>22.4</v>
      </c>
      <c r="AC1291" s="222">
        <v>17.23</v>
      </c>
      <c r="AD1291" s="223"/>
      <c r="AE1291" s="222">
        <v>17.23</v>
      </c>
      <c r="AF1291" s="222">
        <v>0.11</v>
      </c>
      <c r="AG1291" s="222">
        <v>17.23</v>
      </c>
      <c r="AH1291" s="146">
        <f t="shared" si="27"/>
        <v>17.430000000000003</v>
      </c>
      <c r="AI1291" s="222">
        <v>33.4</v>
      </c>
      <c r="AJ1291" s="223"/>
      <c r="AK1291" s="119"/>
      <c r="AL1291" s="119"/>
      <c r="AM1291" s="119" t="s">
        <v>789</v>
      </c>
      <c r="AN1291" s="119" t="s">
        <v>231</v>
      </c>
      <c r="AO1291" s="119">
        <v>284</v>
      </c>
      <c r="AP1291" s="119"/>
      <c r="AQ1291" s="119">
        <v>599</v>
      </c>
      <c r="AR1291" s="119">
        <v>609</v>
      </c>
      <c r="AS1291" s="119">
        <v>2009</v>
      </c>
      <c r="AT1291" s="119"/>
      <c r="AU1291" s="119"/>
      <c r="AV1291" s="119"/>
      <c r="AW1291" s="119" t="s">
        <v>790</v>
      </c>
      <c r="AX1291" s="119"/>
      <c r="AY1291" s="119"/>
      <c r="AZ1291" s="119"/>
      <c r="BA1291" s="119"/>
      <c r="BB1291" s="119"/>
      <c r="BC1291" s="119"/>
      <c r="BD1291" s="119"/>
      <c r="BE1291" s="119"/>
      <c r="BF1291" s="119"/>
      <c r="BG1291" s="119"/>
      <c r="BH1291" s="119"/>
      <c r="BI1291" s="119"/>
      <c r="BJ1291" s="119"/>
      <c r="BR1291" s="119"/>
    </row>
    <row r="1292" spans="1:70" ht="12" customHeight="1">
      <c r="A1292" s="215" t="s">
        <v>1560</v>
      </c>
      <c r="B1292" s="216">
        <v>418.55</v>
      </c>
      <c r="C1292" s="119"/>
      <c r="D1292" s="218">
        <v>417.89</v>
      </c>
      <c r="E1292" s="219" t="s">
        <v>786</v>
      </c>
      <c r="F1292" s="69">
        <f>IF(D1292&lt;=418.7,(D1292-'[2]Stages'!$C$80)*'[2]Stages'!$H$81+'[2]Stages'!$E$80,IF(D1292&lt;=421.3,(D1292-'[2]Stages'!$C$81)*'[2]Stages'!$H$82+'[2]Stages'!$E$81,IF(D1292&lt;=422.9,(D1292-'[2]Stages'!$C$82)*'[2]Stages'!$H$83+'[2]Stages'!$E$82,IF(D1292&lt;=426.2,(D1292-'[2]Stages'!$C$83)*'[2]Stages'!$H$84+'[2]Stages'!$E$83,IF(D1292&lt;=428.2,(D1292-'[2]Stages'!$C$84)*'[2]Stages'!$H$85+'[2]Stages'!$E$84)))))</f>
        <v>421.832</v>
      </c>
      <c r="G1292" s="119" t="s">
        <v>19</v>
      </c>
      <c r="H1292" s="215" t="s">
        <v>1537</v>
      </c>
      <c r="I1292" s="220"/>
      <c r="J1292" s="119"/>
      <c r="K1292" s="119"/>
      <c r="L1292" s="119"/>
      <c r="M1292" s="216"/>
      <c r="N1292" s="119"/>
      <c r="O1292" s="119"/>
      <c r="P1292" s="119"/>
      <c r="Q1292" s="215" t="s">
        <v>1287</v>
      </c>
      <c r="R1292" s="215" t="s">
        <v>1441</v>
      </c>
      <c r="S1292" s="119"/>
      <c r="T1292" s="119"/>
      <c r="U1292" s="119"/>
      <c r="V1292" s="119"/>
      <c r="W1292" s="119"/>
      <c r="X1292" s="119"/>
      <c r="Y1292" s="119"/>
      <c r="Z1292" s="119"/>
      <c r="AA1292" s="221" t="s">
        <v>788</v>
      </c>
      <c r="AB1292" s="18">
        <v>22.4</v>
      </c>
      <c r="AC1292" s="222">
        <v>18.91</v>
      </c>
      <c r="AD1292" s="223"/>
      <c r="AE1292" s="222">
        <v>18.91</v>
      </c>
      <c r="AF1292" s="222">
        <v>0.47</v>
      </c>
      <c r="AG1292" s="222">
        <v>18.91</v>
      </c>
      <c r="AH1292" s="146">
        <f t="shared" si="27"/>
        <v>19.110000000000003</v>
      </c>
      <c r="AI1292" s="222">
        <v>26.1</v>
      </c>
      <c r="AJ1292" s="223"/>
      <c r="AK1292" s="119"/>
      <c r="AL1292" s="119"/>
      <c r="AM1292" s="119" t="s">
        <v>789</v>
      </c>
      <c r="AN1292" s="119" t="s">
        <v>231</v>
      </c>
      <c r="AO1292" s="119">
        <v>284</v>
      </c>
      <c r="AP1292" s="119"/>
      <c r="AQ1292" s="119">
        <v>599</v>
      </c>
      <c r="AR1292" s="119">
        <v>609</v>
      </c>
      <c r="AS1292" s="119">
        <v>2009</v>
      </c>
      <c r="AT1292" s="119"/>
      <c r="AU1292" s="119"/>
      <c r="AV1292" s="119"/>
      <c r="AW1292" s="119" t="s">
        <v>790</v>
      </c>
      <c r="AX1292" s="119"/>
      <c r="AY1292" s="119"/>
      <c r="AZ1292" s="119"/>
      <c r="BA1292" s="119"/>
      <c r="BB1292" s="119"/>
      <c r="BC1292" s="119"/>
      <c r="BD1292" s="119"/>
      <c r="BE1292" s="119"/>
      <c r="BF1292" s="119"/>
      <c r="BG1292" s="119"/>
      <c r="BH1292" s="119"/>
      <c r="BI1292" s="119"/>
      <c r="BJ1292" s="119"/>
      <c r="BR1292" s="119"/>
    </row>
    <row r="1293" spans="1:70" ht="12" customHeight="1">
      <c r="A1293" s="215" t="s">
        <v>1561</v>
      </c>
      <c r="B1293" s="216">
        <v>418.6</v>
      </c>
      <c r="C1293" s="119"/>
      <c r="D1293" s="218">
        <v>417.98</v>
      </c>
      <c r="E1293" s="219" t="s">
        <v>786</v>
      </c>
      <c r="F1293" s="69">
        <f>IF(D1293&lt;=418.7,(D1293-'[2]Stages'!$C$80)*'[2]Stages'!$H$81+'[2]Stages'!$E$80,IF(D1293&lt;=421.3,(D1293-'[2]Stages'!$C$81)*'[2]Stages'!$H$82+'[2]Stages'!$E$81,IF(D1293&lt;=422.9,(D1293-'[2]Stages'!$C$82)*'[2]Stages'!$H$83+'[2]Stages'!$E$82,IF(D1293&lt;=426.2,(D1293-'[2]Stages'!$C$83)*'[2]Stages'!$H$84+'[2]Stages'!$E$83,IF(D1293&lt;=428.2,(D1293-'[2]Stages'!$C$84)*'[2]Stages'!$H$85+'[2]Stages'!$E$84)))))</f>
        <v>421.95733333333334</v>
      </c>
      <c r="G1293" s="119" t="s">
        <v>19</v>
      </c>
      <c r="H1293" s="215" t="s">
        <v>1537</v>
      </c>
      <c r="I1293" s="220"/>
      <c r="J1293" s="119"/>
      <c r="K1293" s="119"/>
      <c r="L1293" s="119"/>
      <c r="M1293" s="216"/>
      <c r="N1293" s="119"/>
      <c r="O1293" s="119"/>
      <c r="P1293" s="119"/>
      <c r="Q1293" s="215" t="s">
        <v>1287</v>
      </c>
      <c r="R1293" s="215" t="s">
        <v>1441</v>
      </c>
      <c r="S1293" s="119"/>
      <c r="T1293" s="119"/>
      <c r="U1293" s="119"/>
      <c r="V1293" s="119"/>
      <c r="W1293" s="119"/>
      <c r="X1293" s="119"/>
      <c r="Y1293" s="119"/>
      <c r="Z1293" s="119"/>
      <c r="AA1293" s="221" t="s">
        <v>788</v>
      </c>
      <c r="AB1293" s="18">
        <v>22.4</v>
      </c>
      <c r="AC1293" s="222">
        <v>17.17</v>
      </c>
      <c r="AD1293" s="223"/>
      <c r="AE1293" s="222">
        <v>17.17</v>
      </c>
      <c r="AF1293" s="222">
        <v>0.32</v>
      </c>
      <c r="AG1293" s="222">
        <v>17.17</v>
      </c>
      <c r="AH1293" s="146">
        <f t="shared" si="27"/>
        <v>17.370000000000005</v>
      </c>
      <c r="AI1293" s="222">
        <v>33.7</v>
      </c>
      <c r="AJ1293" s="223"/>
      <c r="AK1293" s="119"/>
      <c r="AL1293" s="119"/>
      <c r="AM1293" s="119" t="s">
        <v>789</v>
      </c>
      <c r="AN1293" s="119" t="s">
        <v>231</v>
      </c>
      <c r="AO1293" s="119">
        <v>284</v>
      </c>
      <c r="AP1293" s="119"/>
      <c r="AQ1293" s="119">
        <v>599</v>
      </c>
      <c r="AR1293" s="119">
        <v>609</v>
      </c>
      <c r="AS1293" s="119">
        <v>2009</v>
      </c>
      <c r="AT1293" s="119"/>
      <c r="AU1293" s="119"/>
      <c r="AV1293" s="119"/>
      <c r="AW1293" s="119" t="s">
        <v>790</v>
      </c>
      <c r="AX1293" s="119"/>
      <c r="AY1293" s="119"/>
      <c r="AZ1293" s="119"/>
      <c r="BA1293" s="119"/>
      <c r="BB1293" s="119"/>
      <c r="BC1293" s="119"/>
      <c r="BD1293" s="119"/>
      <c r="BE1293" s="119"/>
      <c r="BF1293" s="119"/>
      <c r="BG1293" s="119"/>
      <c r="BH1293" s="119"/>
      <c r="BI1293" s="119"/>
      <c r="BJ1293" s="119"/>
      <c r="BR1293" s="119"/>
    </row>
    <row r="1294" spans="1:70" ht="12" customHeight="1">
      <c r="A1294" s="215" t="s">
        <v>1562</v>
      </c>
      <c r="B1294" s="216">
        <v>418.64</v>
      </c>
      <c r="C1294" s="119"/>
      <c r="D1294" s="218">
        <v>418.05</v>
      </c>
      <c r="E1294" s="219" t="s">
        <v>786</v>
      </c>
      <c r="F1294" s="69">
        <f>IF(D1294&lt;=418.7,(D1294-'[2]Stages'!$C$80)*'[2]Stages'!$H$81+'[2]Stages'!$E$80,IF(D1294&lt;=421.3,(D1294-'[2]Stages'!$C$81)*'[2]Stages'!$H$82+'[2]Stages'!$E$81,IF(D1294&lt;=422.9,(D1294-'[2]Stages'!$C$82)*'[2]Stages'!$H$83+'[2]Stages'!$E$82,IF(D1294&lt;=426.2,(D1294-'[2]Stages'!$C$83)*'[2]Stages'!$H$84+'[2]Stages'!$E$83,IF(D1294&lt;=428.2,(D1294-'[2]Stages'!$C$84)*'[2]Stages'!$H$85+'[2]Stages'!$E$84)))))</f>
        <v>422.05481481481485</v>
      </c>
      <c r="G1294" s="119" t="s">
        <v>19</v>
      </c>
      <c r="H1294" s="215" t="s">
        <v>1537</v>
      </c>
      <c r="I1294" s="220"/>
      <c r="J1294" s="119"/>
      <c r="K1294" s="119"/>
      <c r="L1294" s="119"/>
      <c r="M1294" s="216"/>
      <c r="N1294" s="119"/>
      <c r="O1294" s="119"/>
      <c r="P1294" s="119"/>
      <c r="Q1294" s="215" t="s">
        <v>1287</v>
      </c>
      <c r="R1294" s="215" t="s">
        <v>1441</v>
      </c>
      <c r="S1294" s="119"/>
      <c r="T1294" s="119"/>
      <c r="U1294" s="119"/>
      <c r="V1294" s="119"/>
      <c r="W1294" s="119"/>
      <c r="X1294" s="119"/>
      <c r="Y1294" s="119"/>
      <c r="Z1294" s="119"/>
      <c r="AA1294" s="221" t="s">
        <v>788</v>
      </c>
      <c r="AB1294" s="18">
        <v>22.4</v>
      </c>
      <c r="AC1294" s="222">
        <v>17.46</v>
      </c>
      <c r="AD1294" s="223"/>
      <c r="AE1294" s="222">
        <v>17.46</v>
      </c>
      <c r="AF1294" s="222">
        <v>0.08</v>
      </c>
      <c r="AG1294" s="222">
        <v>17.46</v>
      </c>
      <c r="AH1294" s="146">
        <f t="shared" si="27"/>
        <v>17.660000000000004</v>
      </c>
      <c r="AI1294" s="222">
        <v>32.4</v>
      </c>
      <c r="AJ1294" s="223"/>
      <c r="AK1294" s="119"/>
      <c r="AL1294" s="119"/>
      <c r="AM1294" s="119" t="s">
        <v>789</v>
      </c>
      <c r="AN1294" s="119" t="s">
        <v>231</v>
      </c>
      <c r="AO1294" s="119">
        <v>284</v>
      </c>
      <c r="AP1294" s="119"/>
      <c r="AQ1294" s="119">
        <v>599</v>
      </c>
      <c r="AR1294" s="119">
        <v>609</v>
      </c>
      <c r="AS1294" s="119">
        <v>2009</v>
      </c>
      <c r="AT1294" s="119"/>
      <c r="AU1294" s="119"/>
      <c r="AV1294" s="119"/>
      <c r="AW1294" s="119" t="s">
        <v>790</v>
      </c>
      <c r="AX1294" s="119"/>
      <c r="AY1294" s="119"/>
      <c r="AZ1294" s="119"/>
      <c r="BA1294" s="119"/>
      <c r="BB1294" s="119"/>
      <c r="BC1294" s="119"/>
      <c r="BD1294" s="119"/>
      <c r="BE1294" s="119"/>
      <c r="BF1294" s="119"/>
      <c r="BG1294" s="119"/>
      <c r="BH1294" s="119"/>
      <c r="BI1294" s="119"/>
      <c r="BJ1294" s="119"/>
      <c r="BR1294" s="119"/>
    </row>
    <row r="1295" spans="1:70" ht="12" customHeight="1">
      <c r="A1295" s="215" t="s">
        <v>1563</v>
      </c>
      <c r="B1295" s="216">
        <v>418.73</v>
      </c>
      <c r="C1295" s="119"/>
      <c r="D1295" s="218">
        <v>418.21</v>
      </c>
      <c r="E1295" s="219" t="s">
        <v>786</v>
      </c>
      <c r="F1295" s="69">
        <f>IF(D1295&lt;=418.7,(D1295-'[2]Stages'!$C$80)*'[2]Stages'!$H$81+'[2]Stages'!$E$80,IF(D1295&lt;=421.3,(D1295-'[2]Stages'!$C$81)*'[2]Stages'!$H$82+'[2]Stages'!$E$81,IF(D1295&lt;=422.9,(D1295-'[2]Stages'!$C$82)*'[2]Stages'!$H$83+'[2]Stages'!$E$82,IF(D1295&lt;=426.2,(D1295-'[2]Stages'!$C$83)*'[2]Stages'!$H$84+'[2]Stages'!$E$83,IF(D1295&lt;=428.2,(D1295-'[2]Stages'!$C$84)*'[2]Stages'!$H$85+'[2]Stages'!$E$84)))))</f>
        <v>422.2776296296296</v>
      </c>
      <c r="G1295" s="119" t="s">
        <v>19</v>
      </c>
      <c r="H1295" s="215" t="s">
        <v>1537</v>
      </c>
      <c r="I1295" s="220"/>
      <c r="J1295" s="119"/>
      <c r="K1295" s="119"/>
      <c r="L1295" s="119"/>
      <c r="M1295" s="216"/>
      <c r="N1295" s="119"/>
      <c r="O1295" s="119"/>
      <c r="P1295" s="119"/>
      <c r="Q1295" s="215" t="s">
        <v>1287</v>
      </c>
      <c r="R1295" s="215" t="s">
        <v>1441</v>
      </c>
      <c r="S1295" s="119"/>
      <c r="T1295" s="119"/>
      <c r="U1295" s="119"/>
      <c r="V1295" s="119"/>
      <c r="W1295" s="119"/>
      <c r="X1295" s="119"/>
      <c r="Y1295" s="119"/>
      <c r="Z1295" s="119"/>
      <c r="AA1295" s="221" t="s">
        <v>788</v>
      </c>
      <c r="AB1295" s="18">
        <v>22.4</v>
      </c>
      <c r="AC1295" s="222">
        <v>17.69</v>
      </c>
      <c r="AD1295" s="223"/>
      <c r="AE1295" s="222">
        <v>17.69</v>
      </c>
      <c r="AF1295" s="222">
        <v>0.36</v>
      </c>
      <c r="AG1295" s="222">
        <v>17.69</v>
      </c>
      <c r="AH1295" s="146">
        <f t="shared" si="27"/>
        <v>17.890000000000004</v>
      </c>
      <c r="AI1295" s="222">
        <v>31.4</v>
      </c>
      <c r="AJ1295" s="223"/>
      <c r="AK1295" s="119"/>
      <c r="AL1295" s="119"/>
      <c r="AM1295" s="119" t="s">
        <v>789</v>
      </c>
      <c r="AN1295" s="119" t="s">
        <v>231</v>
      </c>
      <c r="AO1295" s="119">
        <v>284</v>
      </c>
      <c r="AP1295" s="119"/>
      <c r="AQ1295" s="119">
        <v>599</v>
      </c>
      <c r="AR1295" s="119">
        <v>609</v>
      </c>
      <c r="AS1295" s="119">
        <v>2009</v>
      </c>
      <c r="AT1295" s="119"/>
      <c r="AU1295" s="119"/>
      <c r="AV1295" s="119"/>
      <c r="AW1295" s="119" t="s">
        <v>790</v>
      </c>
      <c r="AX1295" s="119"/>
      <c r="AY1295" s="119"/>
      <c r="AZ1295" s="119"/>
      <c r="BA1295" s="119"/>
      <c r="BB1295" s="119"/>
      <c r="BC1295" s="119"/>
      <c r="BD1295" s="119"/>
      <c r="BE1295" s="119"/>
      <c r="BF1295" s="119"/>
      <c r="BG1295" s="119"/>
      <c r="BH1295" s="119"/>
      <c r="BI1295" s="119"/>
      <c r="BJ1295" s="119"/>
      <c r="BR1295" s="119"/>
    </row>
    <row r="1296" spans="1:70" ht="12" customHeight="1">
      <c r="A1296" s="215" t="s">
        <v>1564</v>
      </c>
      <c r="B1296" s="216">
        <v>418.77</v>
      </c>
      <c r="C1296" s="119"/>
      <c r="D1296" s="218">
        <v>418.29</v>
      </c>
      <c r="E1296" s="219" t="s">
        <v>786</v>
      </c>
      <c r="F1296" s="69">
        <f>IF(D1296&lt;=418.7,(D1296-'[2]Stages'!$C$80)*'[2]Stages'!$H$81+'[2]Stages'!$E$80,IF(D1296&lt;=421.3,(D1296-'[2]Stages'!$C$81)*'[2]Stages'!$H$82+'[2]Stages'!$E$81,IF(D1296&lt;=422.9,(D1296-'[2]Stages'!$C$82)*'[2]Stages'!$H$83+'[2]Stages'!$E$82,IF(D1296&lt;=426.2,(D1296-'[2]Stages'!$C$83)*'[2]Stages'!$H$84+'[2]Stages'!$E$83,IF(D1296&lt;=428.2,(D1296-'[2]Stages'!$C$84)*'[2]Stages'!$H$85+'[2]Stages'!$E$84)))))</f>
        <v>422.38903703703704</v>
      </c>
      <c r="G1296" s="119" t="s">
        <v>19</v>
      </c>
      <c r="H1296" s="215" t="s">
        <v>1537</v>
      </c>
      <c r="I1296" s="220"/>
      <c r="J1296" s="119"/>
      <c r="K1296" s="119"/>
      <c r="L1296" s="119"/>
      <c r="M1296" s="216"/>
      <c r="N1296" s="119"/>
      <c r="O1296" s="119"/>
      <c r="P1296" s="119"/>
      <c r="Q1296" s="215" t="s">
        <v>1287</v>
      </c>
      <c r="R1296" s="215" t="s">
        <v>1441</v>
      </c>
      <c r="S1296" s="119"/>
      <c r="T1296" s="119"/>
      <c r="U1296" s="119"/>
      <c r="V1296" s="119"/>
      <c r="W1296" s="119"/>
      <c r="X1296" s="119"/>
      <c r="Y1296" s="119"/>
      <c r="Z1296" s="119"/>
      <c r="AA1296" s="221" t="s">
        <v>788</v>
      </c>
      <c r="AB1296" s="18">
        <v>22.4</v>
      </c>
      <c r="AC1296" s="222">
        <v>17.27</v>
      </c>
      <c r="AD1296" s="223"/>
      <c r="AE1296" s="222">
        <v>17.27</v>
      </c>
      <c r="AF1296" s="222">
        <v>0.47</v>
      </c>
      <c r="AG1296" s="222">
        <v>17.27</v>
      </c>
      <c r="AH1296" s="146">
        <f t="shared" si="27"/>
        <v>17.470000000000002</v>
      </c>
      <c r="AI1296" s="222">
        <v>33.3</v>
      </c>
      <c r="AJ1296" s="223"/>
      <c r="AK1296" s="119"/>
      <c r="AL1296" s="119"/>
      <c r="AM1296" s="119" t="s">
        <v>789</v>
      </c>
      <c r="AN1296" s="119" t="s">
        <v>231</v>
      </c>
      <c r="AO1296" s="119">
        <v>284</v>
      </c>
      <c r="AP1296" s="119"/>
      <c r="AQ1296" s="119">
        <v>599</v>
      </c>
      <c r="AR1296" s="119">
        <v>609</v>
      </c>
      <c r="AS1296" s="119">
        <v>2009</v>
      </c>
      <c r="AT1296" s="119"/>
      <c r="AU1296" s="119"/>
      <c r="AV1296" s="119"/>
      <c r="AW1296" s="119" t="s">
        <v>790</v>
      </c>
      <c r="AX1296" s="119"/>
      <c r="AY1296" s="119"/>
      <c r="AZ1296" s="119"/>
      <c r="BA1296" s="119"/>
      <c r="BB1296" s="119"/>
      <c r="BC1296" s="119"/>
      <c r="BD1296" s="119"/>
      <c r="BE1296" s="119"/>
      <c r="BF1296" s="119"/>
      <c r="BG1296" s="119"/>
      <c r="BH1296" s="119"/>
      <c r="BI1296" s="119"/>
      <c r="BJ1296" s="119"/>
      <c r="BR1296" s="119"/>
    </row>
    <row r="1297" spans="1:70" ht="12" customHeight="1">
      <c r="A1297" s="215" t="s">
        <v>1565</v>
      </c>
      <c r="B1297" s="216">
        <v>418.88</v>
      </c>
      <c r="C1297" s="119"/>
      <c r="D1297" s="218">
        <v>418.48</v>
      </c>
      <c r="E1297" s="219" t="s">
        <v>786</v>
      </c>
      <c r="F1297" s="69">
        <f>IF(D1297&lt;=418.7,(D1297-'[2]Stages'!$C$80)*'[2]Stages'!$H$81+'[2]Stages'!$E$80,IF(D1297&lt;=421.3,(D1297-'[2]Stages'!$C$81)*'[2]Stages'!$H$82+'[2]Stages'!$E$81,IF(D1297&lt;=422.9,(D1297-'[2]Stages'!$C$82)*'[2]Stages'!$H$83+'[2]Stages'!$E$82,IF(D1297&lt;=426.2,(D1297-'[2]Stages'!$C$83)*'[2]Stages'!$H$84+'[2]Stages'!$E$83,IF(D1297&lt;=428.2,(D1297-'[2]Stages'!$C$84)*'[2]Stages'!$H$85+'[2]Stages'!$E$84)))))</f>
        <v>422.6536296296297</v>
      </c>
      <c r="G1297" s="119" t="s">
        <v>19</v>
      </c>
      <c r="H1297" s="215" t="s">
        <v>1537</v>
      </c>
      <c r="I1297" s="220"/>
      <c r="J1297" s="119"/>
      <c r="K1297" s="119"/>
      <c r="L1297" s="119"/>
      <c r="M1297" s="216"/>
      <c r="N1297" s="119"/>
      <c r="O1297" s="119"/>
      <c r="P1297" s="119"/>
      <c r="Q1297" s="215" t="s">
        <v>1287</v>
      </c>
      <c r="R1297" s="215" t="s">
        <v>1441</v>
      </c>
      <c r="S1297" s="119"/>
      <c r="T1297" s="119"/>
      <c r="U1297" s="119"/>
      <c r="V1297" s="119"/>
      <c r="W1297" s="119"/>
      <c r="X1297" s="119"/>
      <c r="Y1297" s="119"/>
      <c r="Z1297" s="119"/>
      <c r="AA1297" s="221" t="s">
        <v>788</v>
      </c>
      <c r="AB1297" s="18">
        <v>22.4</v>
      </c>
      <c r="AC1297" s="222">
        <v>18.07</v>
      </c>
      <c r="AD1297" s="223"/>
      <c r="AE1297" s="222">
        <v>18.07</v>
      </c>
      <c r="AF1297" s="222">
        <v>0.27</v>
      </c>
      <c r="AG1297" s="222">
        <v>18.07</v>
      </c>
      <c r="AH1297" s="146">
        <f t="shared" si="27"/>
        <v>18.270000000000003</v>
      </c>
      <c r="AI1297" s="222">
        <v>29.8</v>
      </c>
      <c r="AJ1297" s="223"/>
      <c r="AK1297" s="119"/>
      <c r="AL1297" s="119"/>
      <c r="AM1297" s="119" t="s">
        <v>789</v>
      </c>
      <c r="AN1297" s="119" t="s">
        <v>231</v>
      </c>
      <c r="AO1297" s="119">
        <v>284</v>
      </c>
      <c r="AP1297" s="119"/>
      <c r="AQ1297" s="119">
        <v>599</v>
      </c>
      <c r="AR1297" s="119">
        <v>609</v>
      </c>
      <c r="AS1297" s="119">
        <v>2009</v>
      </c>
      <c r="AT1297" s="119"/>
      <c r="AU1297" s="119"/>
      <c r="AV1297" s="119"/>
      <c r="AW1297" s="119" t="s">
        <v>790</v>
      </c>
      <c r="AX1297" s="119"/>
      <c r="AY1297" s="119"/>
      <c r="AZ1297" s="119"/>
      <c r="BA1297" s="119"/>
      <c r="BB1297" s="119"/>
      <c r="BC1297" s="119"/>
      <c r="BD1297" s="119"/>
      <c r="BE1297" s="119"/>
      <c r="BF1297" s="119"/>
      <c r="BG1297" s="119"/>
      <c r="BH1297" s="119"/>
      <c r="BI1297" s="119"/>
      <c r="BJ1297" s="119"/>
      <c r="BR1297" s="119"/>
    </row>
    <row r="1298" spans="1:70" ht="12" customHeight="1">
      <c r="A1298" s="215" t="s">
        <v>1566</v>
      </c>
      <c r="B1298" s="216">
        <v>418.93</v>
      </c>
      <c r="C1298" s="119"/>
      <c r="D1298" s="218">
        <v>418.57</v>
      </c>
      <c r="E1298" s="219" t="s">
        <v>786</v>
      </c>
      <c r="F1298" s="69">
        <f>IF(D1298&lt;=418.7,(D1298-'[2]Stages'!$C$80)*'[2]Stages'!$H$81+'[2]Stages'!$E$80,IF(D1298&lt;=421.3,(D1298-'[2]Stages'!$C$81)*'[2]Stages'!$H$82+'[2]Stages'!$E$81,IF(D1298&lt;=422.9,(D1298-'[2]Stages'!$C$82)*'[2]Stages'!$H$83+'[2]Stages'!$E$82,IF(D1298&lt;=426.2,(D1298-'[2]Stages'!$C$83)*'[2]Stages'!$H$84+'[2]Stages'!$E$83,IF(D1298&lt;=428.2,(D1298-'[2]Stages'!$C$84)*'[2]Stages'!$H$85+'[2]Stages'!$E$84)))))</f>
        <v>422.77896296296296</v>
      </c>
      <c r="G1298" s="119" t="s">
        <v>19</v>
      </c>
      <c r="H1298" s="215" t="s">
        <v>1537</v>
      </c>
      <c r="I1298" s="220"/>
      <c r="J1298" s="119"/>
      <c r="K1298" s="119"/>
      <c r="L1298" s="119"/>
      <c r="M1298" s="216"/>
      <c r="N1298" s="119"/>
      <c r="O1298" s="119"/>
      <c r="P1298" s="119"/>
      <c r="Q1298" s="215" t="s">
        <v>1287</v>
      </c>
      <c r="R1298" s="215" t="s">
        <v>1441</v>
      </c>
      <c r="S1298" s="119"/>
      <c r="T1298" s="119"/>
      <c r="U1298" s="119"/>
      <c r="V1298" s="119"/>
      <c r="W1298" s="119"/>
      <c r="X1298" s="119"/>
      <c r="Y1298" s="119"/>
      <c r="Z1298" s="119"/>
      <c r="AA1298" s="221" t="s">
        <v>788</v>
      </c>
      <c r="AB1298" s="18">
        <v>22.4</v>
      </c>
      <c r="AC1298" s="222">
        <v>18.14</v>
      </c>
      <c r="AD1298" s="223"/>
      <c r="AE1298" s="222">
        <v>18.14</v>
      </c>
      <c r="AF1298" s="222">
        <v>0.1</v>
      </c>
      <c r="AG1298" s="222">
        <v>18.14</v>
      </c>
      <c r="AH1298" s="146">
        <f t="shared" si="27"/>
        <v>18.340000000000003</v>
      </c>
      <c r="AI1298" s="222">
        <v>29.5</v>
      </c>
      <c r="AJ1298" s="223"/>
      <c r="AK1298" s="119"/>
      <c r="AL1298" s="119"/>
      <c r="AM1298" s="119" t="s">
        <v>789</v>
      </c>
      <c r="AN1298" s="119" t="s">
        <v>231</v>
      </c>
      <c r="AO1298" s="119">
        <v>284</v>
      </c>
      <c r="AP1298" s="119"/>
      <c r="AQ1298" s="119">
        <v>599</v>
      </c>
      <c r="AR1298" s="119">
        <v>609</v>
      </c>
      <c r="AS1298" s="119">
        <v>2009</v>
      </c>
      <c r="AT1298" s="119"/>
      <c r="AU1298" s="119"/>
      <c r="AV1298" s="119"/>
      <c r="AW1298" s="119" t="s">
        <v>790</v>
      </c>
      <c r="AX1298" s="119"/>
      <c r="AY1298" s="119"/>
      <c r="AZ1298" s="119"/>
      <c r="BA1298" s="119"/>
      <c r="BB1298" s="119"/>
      <c r="BC1298" s="119"/>
      <c r="BD1298" s="119"/>
      <c r="BE1298" s="119"/>
      <c r="BF1298" s="119"/>
      <c r="BG1298" s="119"/>
      <c r="BH1298" s="119"/>
      <c r="BI1298" s="119"/>
      <c r="BJ1298" s="119"/>
      <c r="BR1298" s="119"/>
    </row>
    <row r="1299" spans="1:70" ht="12" customHeight="1">
      <c r="A1299" s="215" t="s">
        <v>1567</v>
      </c>
      <c r="B1299" s="216">
        <v>418.96</v>
      </c>
      <c r="C1299" s="119"/>
      <c r="D1299" s="218">
        <v>418.63</v>
      </c>
      <c r="E1299" s="219" t="s">
        <v>786</v>
      </c>
      <c r="F1299" s="69">
        <f>IF(D1299&lt;=418.7,(D1299-'[2]Stages'!$C$80)*'[2]Stages'!$H$81+'[2]Stages'!$E$80,IF(D1299&lt;=421.3,(D1299-'[2]Stages'!$C$81)*'[2]Stages'!$H$82+'[2]Stages'!$E$81,IF(D1299&lt;=422.9,(D1299-'[2]Stages'!$C$82)*'[2]Stages'!$H$83+'[2]Stages'!$E$82,IF(D1299&lt;=426.2,(D1299-'[2]Stages'!$C$83)*'[2]Stages'!$H$84+'[2]Stages'!$E$83,IF(D1299&lt;=428.2,(D1299-'[2]Stages'!$C$84)*'[2]Stages'!$H$85+'[2]Stages'!$E$84)))))</f>
        <v>422.8625185185185</v>
      </c>
      <c r="G1299" s="119" t="s">
        <v>19</v>
      </c>
      <c r="H1299" s="215" t="s">
        <v>1537</v>
      </c>
      <c r="I1299" s="220"/>
      <c r="J1299" s="119"/>
      <c r="K1299" s="119"/>
      <c r="L1299" s="119"/>
      <c r="M1299" s="216"/>
      <c r="N1299" s="119"/>
      <c r="O1299" s="119"/>
      <c r="P1299" s="119"/>
      <c r="Q1299" s="215" t="s">
        <v>1287</v>
      </c>
      <c r="R1299" s="215" t="s">
        <v>1441</v>
      </c>
      <c r="S1299" s="119"/>
      <c r="T1299" s="119"/>
      <c r="U1299" s="119"/>
      <c r="V1299" s="119"/>
      <c r="W1299" s="119"/>
      <c r="X1299" s="119"/>
      <c r="Y1299" s="119"/>
      <c r="Z1299" s="119"/>
      <c r="AA1299" s="221" t="s">
        <v>788</v>
      </c>
      <c r="AB1299" s="18">
        <v>22.4</v>
      </c>
      <c r="AC1299" s="222">
        <v>17.69</v>
      </c>
      <c r="AD1299" s="223"/>
      <c r="AE1299" s="222">
        <v>17.69</v>
      </c>
      <c r="AF1299" s="222">
        <v>0.11</v>
      </c>
      <c r="AG1299" s="222">
        <v>17.69</v>
      </c>
      <c r="AH1299" s="146">
        <f t="shared" si="27"/>
        <v>17.890000000000004</v>
      </c>
      <c r="AI1299" s="222">
        <v>31.5</v>
      </c>
      <c r="AJ1299" s="223"/>
      <c r="AK1299" s="119"/>
      <c r="AL1299" s="119"/>
      <c r="AM1299" s="119" t="s">
        <v>789</v>
      </c>
      <c r="AN1299" s="119" t="s">
        <v>231</v>
      </c>
      <c r="AO1299" s="119">
        <v>284</v>
      </c>
      <c r="AP1299" s="119"/>
      <c r="AQ1299" s="119">
        <v>599</v>
      </c>
      <c r="AR1299" s="119">
        <v>609</v>
      </c>
      <c r="AS1299" s="119">
        <v>2009</v>
      </c>
      <c r="AT1299" s="119"/>
      <c r="AU1299" s="119"/>
      <c r="AV1299" s="119"/>
      <c r="AW1299" s="119" t="s">
        <v>790</v>
      </c>
      <c r="AX1299" s="119"/>
      <c r="AY1299" s="119"/>
      <c r="AZ1299" s="119"/>
      <c r="BA1299" s="119"/>
      <c r="BB1299" s="119"/>
      <c r="BC1299" s="119"/>
      <c r="BD1299" s="119"/>
      <c r="BE1299" s="119"/>
      <c r="BF1299" s="119"/>
      <c r="BG1299" s="119"/>
      <c r="BH1299" s="119"/>
      <c r="BI1299" s="119"/>
      <c r="BJ1299" s="119"/>
      <c r="BR1299" s="119"/>
    </row>
    <row r="1300" spans="1:70" ht="12" customHeight="1">
      <c r="A1300" s="215" t="s">
        <v>1568</v>
      </c>
      <c r="B1300" s="216">
        <v>418.99</v>
      </c>
      <c r="C1300" s="119"/>
      <c r="D1300" s="218">
        <v>418.68</v>
      </c>
      <c r="E1300" s="219" t="s">
        <v>786</v>
      </c>
      <c r="F1300" s="69">
        <f>IF(D1300&lt;=418.7,(D1300-'[2]Stages'!$C$80)*'[2]Stages'!$H$81+'[2]Stages'!$E$80,IF(D1300&lt;=421.3,(D1300-'[2]Stages'!$C$81)*'[2]Stages'!$H$82+'[2]Stages'!$E$81,IF(D1300&lt;=422.9,(D1300-'[2]Stages'!$C$82)*'[2]Stages'!$H$83+'[2]Stages'!$E$82,IF(D1300&lt;=426.2,(D1300-'[2]Stages'!$C$83)*'[2]Stages'!$H$84+'[2]Stages'!$E$83,IF(D1300&lt;=428.2,(D1300-'[2]Stages'!$C$84)*'[2]Stages'!$H$85+'[2]Stages'!$E$84)))))</f>
        <v>422.93214814814814</v>
      </c>
      <c r="G1300" s="119" t="s">
        <v>19</v>
      </c>
      <c r="H1300" s="215" t="s">
        <v>1537</v>
      </c>
      <c r="I1300" s="220"/>
      <c r="J1300" s="119"/>
      <c r="K1300" s="119"/>
      <c r="L1300" s="119"/>
      <c r="M1300" s="216"/>
      <c r="N1300" s="119"/>
      <c r="O1300" s="119"/>
      <c r="P1300" s="119"/>
      <c r="Q1300" s="215" t="s">
        <v>1287</v>
      </c>
      <c r="R1300" s="215" t="s">
        <v>1441</v>
      </c>
      <c r="S1300" s="119"/>
      <c r="T1300" s="119"/>
      <c r="U1300" s="119"/>
      <c r="V1300" s="119"/>
      <c r="W1300" s="119"/>
      <c r="X1300" s="119"/>
      <c r="Y1300" s="119"/>
      <c r="Z1300" s="119"/>
      <c r="AA1300" s="221" t="s">
        <v>788</v>
      </c>
      <c r="AB1300" s="18">
        <v>22.4</v>
      </c>
      <c r="AC1300" s="222">
        <v>17.77</v>
      </c>
      <c r="AD1300" s="223"/>
      <c r="AE1300" s="222">
        <v>17.77</v>
      </c>
      <c r="AF1300" s="222">
        <v>0.13</v>
      </c>
      <c r="AG1300" s="222">
        <v>17.77</v>
      </c>
      <c r="AH1300" s="146">
        <f t="shared" si="27"/>
        <v>17.970000000000002</v>
      </c>
      <c r="AI1300" s="222">
        <v>31.1</v>
      </c>
      <c r="AJ1300" s="223"/>
      <c r="AK1300" s="119"/>
      <c r="AL1300" s="119"/>
      <c r="AM1300" s="119" t="s">
        <v>789</v>
      </c>
      <c r="AN1300" s="119" t="s">
        <v>231</v>
      </c>
      <c r="AO1300" s="119">
        <v>284</v>
      </c>
      <c r="AP1300" s="119"/>
      <c r="AQ1300" s="119">
        <v>599</v>
      </c>
      <c r="AR1300" s="119">
        <v>609</v>
      </c>
      <c r="AS1300" s="119">
        <v>2009</v>
      </c>
      <c r="AT1300" s="119"/>
      <c r="AU1300" s="119"/>
      <c r="AV1300" s="119"/>
      <c r="AW1300" s="119" t="s">
        <v>790</v>
      </c>
      <c r="AX1300" s="119"/>
      <c r="AY1300" s="119"/>
      <c r="AZ1300" s="119"/>
      <c r="BA1300" s="119"/>
      <c r="BB1300" s="119"/>
      <c r="BC1300" s="119"/>
      <c r="BD1300" s="119"/>
      <c r="BE1300" s="119"/>
      <c r="BF1300" s="119"/>
      <c r="BG1300" s="119"/>
      <c r="BH1300" s="119"/>
      <c r="BI1300" s="119"/>
      <c r="BJ1300" s="119"/>
      <c r="BR1300" s="119"/>
    </row>
    <row r="1301" spans="1:70" ht="12" customHeight="1">
      <c r="A1301" s="215" t="s">
        <v>1569</v>
      </c>
      <c r="B1301" s="216">
        <v>419</v>
      </c>
      <c r="C1301" s="119"/>
      <c r="D1301" s="218">
        <v>418.7</v>
      </c>
      <c r="E1301" s="219" t="s">
        <v>786</v>
      </c>
      <c r="F1301" s="69">
        <f>IF(D1301&lt;=418.7,(D1301-'[2]Stages'!$C$80)*'[2]Stages'!$H$81+'[2]Stages'!$E$80,IF(D1301&lt;=421.3,(D1301-'[2]Stages'!$C$81)*'[2]Stages'!$H$82+'[2]Stages'!$E$81,IF(D1301&lt;=422.9,(D1301-'[2]Stages'!$C$82)*'[2]Stages'!$H$83+'[2]Stages'!$E$82,IF(D1301&lt;=426.2,(D1301-'[2]Stages'!$C$83)*'[2]Stages'!$H$84+'[2]Stages'!$E$83,IF(D1301&lt;=428.2,(D1301-'[2]Stages'!$C$84)*'[2]Stages'!$H$85+'[2]Stages'!$E$84)))))</f>
        <v>422.96</v>
      </c>
      <c r="G1301" s="119" t="s">
        <v>19</v>
      </c>
      <c r="H1301" s="215" t="s">
        <v>1537</v>
      </c>
      <c r="I1301" s="220"/>
      <c r="J1301" s="119"/>
      <c r="K1301" s="119"/>
      <c r="L1301" s="119"/>
      <c r="M1301" s="216"/>
      <c r="N1301" s="119"/>
      <c r="O1301" s="119"/>
      <c r="P1301" s="119"/>
      <c r="Q1301" s="215" t="s">
        <v>1287</v>
      </c>
      <c r="R1301" s="215" t="s">
        <v>1441</v>
      </c>
      <c r="S1301" s="119"/>
      <c r="T1301" s="119"/>
      <c r="U1301" s="119"/>
      <c r="V1301" s="119"/>
      <c r="W1301" s="119"/>
      <c r="X1301" s="119"/>
      <c r="Y1301" s="119"/>
      <c r="Z1301" s="119"/>
      <c r="AA1301" s="221" t="s">
        <v>788</v>
      </c>
      <c r="AB1301" s="18">
        <v>22.4</v>
      </c>
      <c r="AC1301" s="222">
        <v>18.03</v>
      </c>
      <c r="AD1301" s="223"/>
      <c r="AE1301" s="222">
        <v>18.03</v>
      </c>
      <c r="AF1301" s="222">
        <v>0.15</v>
      </c>
      <c r="AG1301" s="222">
        <v>18.03</v>
      </c>
      <c r="AH1301" s="146">
        <f t="shared" si="27"/>
        <v>18.230000000000004</v>
      </c>
      <c r="AI1301" s="222">
        <v>29.9</v>
      </c>
      <c r="AJ1301" s="223"/>
      <c r="AK1301" s="119"/>
      <c r="AL1301" s="119"/>
      <c r="AM1301" s="119" t="s">
        <v>789</v>
      </c>
      <c r="AN1301" s="119" t="s">
        <v>231</v>
      </c>
      <c r="AO1301" s="119">
        <v>284</v>
      </c>
      <c r="AP1301" s="119"/>
      <c r="AQ1301" s="119">
        <v>599</v>
      </c>
      <c r="AR1301" s="119">
        <v>609</v>
      </c>
      <c r="AS1301" s="119">
        <v>2009</v>
      </c>
      <c r="AT1301" s="119"/>
      <c r="AU1301" s="119"/>
      <c r="AV1301" s="119"/>
      <c r="AW1301" s="119" t="s">
        <v>790</v>
      </c>
      <c r="AX1301" s="119"/>
      <c r="AY1301" s="119"/>
      <c r="AZ1301" s="119"/>
      <c r="BA1301" s="119"/>
      <c r="BB1301" s="119"/>
      <c r="BC1301" s="119"/>
      <c r="BD1301" s="119"/>
      <c r="BE1301" s="119"/>
      <c r="BF1301" s="119"/>
      <c r="BG1301" s="119"/>
      <c r="BH1301" s="119"/>
      <c r="BI1301" s="119"/>
      <c r="BJ1301" s="119"/>
      <c r="BR1301" s="119"/>
    </row>
    <row r="1302" spans="1:70" ht="12" customHeight="1">
      <c r="A1302" s="215" t="s">
        <v>1570</v>
      </c>
      <c r="B1302" s="216">
        <v>419.01</v>
      </c>
      <c r="C1302" s="119"/>
      <c r="D1302" s="218">
        <v>418.71</v>
      </c>
      <c r="E1302" s="219" t="s">
        <v>786</v>
      </c>
      <c r="F1302" s="69">
        <f>IF(D1302&lt;=418.7,(D1302-'[2]Stages'!$C$80)*'[2]Stages'!$H$81+'[2]Stages'!$E$80,IF(D1302&lt;=421.3,(D1302-'[2]Stages'!$C$81)*'[2]Stages'!$H$82+'[2]Stages'!$E$81,IF(D1302&lt;=422.9,(D1302-'[2]Stages'!$C$82)*'[2]Stages'!$H$83+'[2]Stages'!$E$82,IF(D1302&lt;=426.2,(D1302-'[2]Stages'!$C$83)*'[2]Stages'!$H$84+'[2]Stages'!$E$83,IF(D1302&lt;=428.2,(D1302-'[2]Stages'!$C$84)*'[2]Stages'!$H$85+'[2]Stages'!$E$84)))))</f>
        <v>422.9700384615384</v>
      </c>
      <c r="G1302" s="119" t="s">
        <v>19</v>
      </c>
      <c r="H1302" s="215" t="s">
        <v>1571</v>
      </c>
      <c r="I1302" s="220"/>
      <c r="J1302" s="119"/>
      <c r="K1302" s="119"/>
      <c r="L1302" s="119"/>
      <c r="M1302" s="216"/>
      <c r="N1302" s="119"/>
      <c r="O1302" s="119"/>
      <c r="P1302" s="119"/>
      <c r="Q1302" s="215" t="s">
        <v>1287</v>
      </c>
      <c r="R1302" s="215" t="s">
        <v>1441</v>
      </c>
      <c r="S1302" s="119"/>
      <c r="T1302" s="119"/>
      <c r="U1302" s="119"/>
      <c r="V1302" s="119"/>
      <c r="W1302" s="119"/>
      <c r="X1302" s="119"/>
      <c r="Y1302" s="119"/>
      <c r="Z1302" s="119"/>
      <c r="AA1302" s="221" t="s">
        <v>788</v>
      </c>
      <c r="AB1302" s="18">
        <v>22.4</v>
      </c>
      <c r="AC1302" s="222">
        <v>18.21</v>
      </c>
      <c r="AD1302" s="223"/>
      <c r="AE1302" s="222">
        <v>18.21</v>
      </c>
      <c r="AF1302" s="222">
        <v>0.25</v>
      </c>
      <c r="AG1302" s="222">
        <v>18.21</v>
      </c>
      <c r="AH1302" s="146">
        <f t="shared" si="27"/>
        <v>18.410000000000004</v>
      </c>
      <c r="AI1302" s="222">
        <v>29.1</v>
      </c>
      <c r="AJ1302" s="223"/>
      <c r="AK1302" s="119"/>
      <c r="AL1302" s="119"/>
      <c r="AM1302" s="119" t="s">
        <v>789</v>
      </c>
      <c r="AN1302" s="119" t="s">
        <v>231</v>
      </c>
      <c r="AO1302" s="119">
        <v>284</v>
      </c>
      <c r="AP1302" s="119"/>
      <c r="AQ1302" s="119">
        <v>599</v>
      </c>
      <c r="AR1302" s="119">
        <v>609</v>
      </c>
      <c r="AS1302" s="119">
        <v>2009</v>
      </c>
      <c r="AT1302" s="119"/>
      <c r="AU1302" s="119"/>
      <c r="AV1302" s="119"/>
      <c r="AW1302" s="119" t="s">
        <v>790</v>
      </c>
      <c r="AX1302" s="119"/>
      <c r="AY1302" s="119"/>
      <c r="AZ1302" s="119"/>
      <c r="BA1302" s="119"/>
      <c r="BB1302" s="119"/>
      <c r="BC1302" s="119"/>
      <c r="BD1302" s="119"/>
      <c r="BE1302" s="119"/>
      <c r="BF1302" s="119"/>
      <c r="BG1302" s="119"/>
      <c r="BH1302" s="119"/>
      <c r="BI1302" s="119"/>
      <c r="BJ1302" s="119"/>
      <c r="BK1302" s="237"/>
      <c r="BL1302" s="238"/>
      <c r="BM1302" s="238"/>
      <c r="BN1302" s="238"/>
      <c r="BO1302" s="238"/>
      <c r="BR1302" s="119"/>
    </row>
    <row r="1303" spans="1:70" ht="12" customHeight="1">
      <c r="A1303" s="215" t="s">
        <v>1572</v>
      </c>
      <c r="B1303" s="216">
        <v>419.02</v>
      </c>
      <c r="C1303" s="119"/>
      <c r="D1303" s="218">
        <v>418.72</v>
      </c>
      <c r="E1303" s="219" t="s">
        <v>786</v>
      </c>
      <c r="F1303" s="69">
        <f>IF(D1303&lt;=418.7,(D1303-'[2]Stages'!$C$80)*'[2]Stages'!$H$81+'[2]Stages'!$E$80,IF(D1303&lt;=421.3,(D1303-'[2]Stages'!$C$81)*'[2]Stages'!$H$82+'[2]Stages'!$E$81,IF(D1303&lt;=422.9,(D1303-'[2]Stages'!$C$82)*'[2]Stages'!$H$83+'[2]Stages'!$E$82,IF(D1303&lt;=426.2,(D1303-'[2]Stages'!$C$83)*'[2]Stages'!$H$84+'[2]Stages'!$E$83,IF(D1303&lt;=428.2,(D1303-'[2]Stages'!$C$84)*'[2]Stages'!$H$85+'[2]Stages'!$E$84)))))</f>
        <v>422.9800769230769</v>
      </c>
      <c r="G1303" s="119" t="s">
        <v>19</v>
      </c>
      <c r="H1303" s="215" t="s">
        <v>1571</v>
      </c>
      <c r="I1303" s="220"/>
      <c r="J1303" s="119"/>
      <c r="K1303" s="119"/>
      <c r="L1303" s="119"/>
      <c r="M1303" s="216"/>
      <c r="N1303" s="119"/>
      <c r="O1303" s="119"/>
      <c r="P1303" s="119"/>
      <c r="Q1303" s="215" t="s">
        <v>1287</v>
      </c>
      <c r="R1303" s="215" t="s">
        <v>1441</v>
      </c>
      <c r="S1303" s="119"/>
      <c r="T1303" s="119"/>
      <c r="U1303" s="119"/>
      <c r="V1303" s="119"/>
      <c r="W1303" s="119"/>
      <c r="X1303" s="119"/>
      <c r="Y1303" s="119"/>
      <c r="Z1303" s="119"/>
      <c r="AA1303" s="221" t="s">
        <v>788</v>
      </c>
      <c r="AB1303" s="18">
        <v>22.4</v>
      </c>
      <c r="AC1303" s="222">
        <v>19.11</v>
      </c>
      <c r="AD1303" s="223"/>
      <c r="AE1303" s="222">
        <v>19.11</v>
      </c>
      <c r="AF1303" s="222">
        <v>0.06</v>
      </c>
      <c r="AG1303" s="222">
        <v>19.11</v>
      </c>
      <c r="AH1303" s="146">
        <f aca="true" t="shared" si="28" ref="AH1303:AH1366">AG1303+(22.6-AB1303)</f>
        <v>19.310000000000002</v>
      </c>
      <c r="AI1303" s="222">
        <v>25.2</v>
      </c>
      <c r="AJ1303" s="223"/>
      <c r="AK1303" s="119"/>
      <c r="AL1303" s="119"/>
      <c r="AM1303" s="119" t="s">
        <v>789</v>
      </c>
      <c r="AN1303" s="119" t="s">
        <v>231</v>
      </c>
      <c r="AO1303" s="119">
        <v>284</v>
      </c>
      <c r="AP1303" s="119"/>
      <c r="AQ1303" s="119">
        <v>599</v>
      </c>
      <c r="AR1303" s="119">
        <v>609</v>
      </c>
      <c r="AS1303" s="119">
        <v>2009</v>
      </c>
      <c r="AT1303" s="119"/>
      <c r="AU1303" s="119"/>
      <c r="AV1303" s="119"/>
      <c r="AW1303" s="119" t="s">
        <v>790</v>
      </c>
      <c r="AX1303" s="119"/>
      <c r="AY1303" s="119"/>
      <c r="AZ1303" s="119"/>
      <c r="BA1303" s="119"/>
      <c r="BB1303" s="119"/>
      <c r="BC1303" s="119"/>
      <c r="BD1303" s="119"/>
      <c r="BE1303" s="119"/>
      <c r="BF1303" s="119"/>
      <c r="BG1303" s="119"/>
      <c r="BH1303" s="119"/>
      <c r="BI1303" s="119"/>
      <c r="BJ1303" s="119"/>
      <c r="BK1303" s="237"/>
      <c r="BL1303" s="238"/>
      <c r="BM1303" s="238"/>
      <c r="BN1303" s="238"/>
      <c r="BO1303" s="238"/>
      <c r="BR1303" s="119"/>
    </row>
    <row r="1304" spans="1:70" ht="12" customHeight="1">
      <c r="A1304" s="215" t="s">
        <v>1573</v>
      </c>
      <c r="B1304" s="216">
        <v>419.05</v>
      </c>
      <c r="C1304" s="119"/>
      <c r="D1304" s="218">
        <v>418.75</v>
      </c>
      <c r="E1304" s="219" t="s">
        <v>786</v>
      </c>
      <c r="F1304" s="69">
        <f>IF(D1304&lt;=418.7,(D1304-'[2]Stages'!$C$80)*'[2]Stages'!$H$81+'[2]Stages'!$E$80,IF(D1304&lt;=421.3,(D1304-'[2]Stages'!$C$81)*'[2]Stages'!$H$82+'[2]Stages'!$E$81,IF(D1304&lt;=422.9,(D1304-'[2]Stages'!$C$82)*'[2]Stages'!$H$83+'[2]Stages'!$E$82,IF(D1304&lt;=426.2,(D1304-'[2]Stages'!$C$83)*'[2]Stages'!$H$84+'[2]Stages'!$E$83,IF(D1304&lt;=428.2,(D1304-'[2]Stages'!$C$84)*'[2]Stages'!$H$85+'[2]Stages'!$E$84)))))</f>
        <v>423.0101923076923</v>
      </c>
      <c r="G1304" s="119" t="s">
        <v>19</v>
      </c>
      <c r="H1304" s="215" t="s">
        <v>1571</v>
      </c>
      <c r="I1304" s="220"/>
      <c r="J1304" s="119"/>
      <c r="K1304" s="119"/>
      <c r="L1304" s="119"/>
      <c r="M1304" s="216"/>
      <c r="N1304" s="119"/>
      <c r="O1304" s="119"/>
      <c r="P1304" s="119"/>
      <c r="Q1304" s="215" t="s">
        <v>1287</v>
      </c>
      <c r="R1304" s="215" t="s">
        <v>1441</v>
      </c>
      <c r="S1304" s="119"/>
      <c r="T1304" s="119"/>
      <c r="U1304" s="119"/>
      <c r="V1304" s="119"/>
      <c r="W1304" s="119"/>
      <c r="X1304" s="119"/>
      <c r="Y1304" s="119"/>
      <c r="Z1304" s="119"/>
      <c r="AA1304" s="221" t="s">
        <v>788</v>
      </c>
      <c r="AB1304" s="18">
        <v>22.4</v>
      </c>
      <c r="AC1304" s="222">
        <v>16.12</v>
      </c>
      <c r="AD1304" s="223"/>
      <c r="AE1304" s="222">
        <v>16.12</v>
      </c>
      <c r="AF1304" s="222">
        <v>0.53</v>
      </c>
      <c r="AG1304" s="222">
        <v>16.12</v>
      </c>
      <c r="AH1304" s="146">
        <f t="shared" si="28"/>
        <v>16.320000000000004</v>
      </c>
      <c r="AI1304" s="222">
        <v>38.3</v>
      </c>
      <c r="AJ1304" s="223"/>
      <c r="AK1304" s="119"/>
      <c r="AL1304" s="119"/>
      <c r="AM1304" s="119" t="s">
        <v>789</v>
      </c>
      <c r="AN1304" s="119" t="s">
        <v>231</v>
      </c>
      <c r="AO1304" s="119">
        <v>284</v>
      </c>
      <c r="AP1304" s="119"/>
      <c r="AQ1304" s="119">
        <v>599</v>
      </c>
      <c r="AR1304" s="119">
        <v>609</v>
      </c>
      <c r="AS1304" s="119">
        <v>2009</v>
      </c>
      <c r="AT1304" s="119"/>
      <c r="AU1304" s="119"/>
      <c r="AV1304" s="119"/>
      <c r="AW1304" s="119" t="s">
        <v>790</v>
      </c>
      <c r="AX1304" s="119"/>
      <c r="AY1304" s="119"/>
      <c r="AZ1304" s="119"/>
      <c r="BA1304" s="119"/>
      <c r="BB1304" s="119"/>
      <c r="BC1304" s="119"/>
      <c r="BD1304" s="119"/>
      <c r="BE1304" s="119"/>
      <c r="BF1304" s="119"/>
      <c r="BG1304" s="119"/>
      <c r="BH1304" s="119"/>
      <c r="BI1304" s="119"/>
      <c r="BJ1304" s="119"/>
      <c r="BK1304" s="237"/>
      <c r="BL1304" s="238"/>
      <c r="BM1304" s="238"/>
      <c r="BN1304" s="238"/>
      <c r="BO1304" s="238"/>
      <c r="BR1304" s="119"/>
    </row>
    <row r="1305" spans="1:70" ht="12" customHeight="1">
      <c r="A1305" s="215" t="s">
        <v>1574</v>
      </c>
      <c r="B1305" s="216">
        <v>419.07</v>
      </c>
      <c r="C1305" s="119"/>
      <c r="D1305" s="218">
        <v>418.77</v>
      </c>
      <c r="E1305" s="219" t="s">
        <v>786</v>
      </c>
      <c r="F1305" s="69">
        <f>IF(D1305&lt;=418.7,(D1305-'[2]Stages'!$C$80)*'[2]Stages'!$H$81+'[2]Stages'!$E$80,IF(D1305&lt;=421.3,(D1305-'[2]Stages'!$C$81)*'[2]Stages'!$H$82+'[2]Stages'!$E$81,IF(D1305&lt;=422.9,(D1305-'[2]Stages'!$C$82)*'[2]Stages'!$H$83+'[2]Stages'!$E$82,IF(D1305&lt;=426.2,(D1305-'[2]Stages'!$C$83)*'[2]Stages'!$H$84+'[2]Stages'!$E$83,IF(D1305&lt;=428.2,(D1305-'[2]Stages'!$C$84)*'[2]Stages'!$H$85+'[2]Stages'!$E$84)))))</f>
        <v>423.0302692307692</v>
      </c>
      <c r="G1305" s="119" t="s">
        <v>19</v>
      </c>
      <c r="H1305" s="215" t="s">
        <v>1571</v>
      </c>
      <c r="I1305" s="220"/>
      <c r="J1305" s="119"/>
      <c r="K1305" s="119"/>
      <c r="L1305" s="119"/>
      <c r="M1305" s="216"/>
      <c r="N1305" s="119"/>
      <c r="O1305" s="119"/>
      <c r="P1305" s="119"/>
      <c r="Q1305" s="215" t="s">
        <v>1287</v>
      </c>
      <c r="R1305" s="215" t="s">
        <v>1441</v>
      </c>
      <c r="S1305" s="119"/>
      <c r="T1305" s="119"/>
      <c r="U1305" s="119"/>
      <c r="V1305" s="119"/>
      <c r="W1305" s="119"/>
      <c r="X1305" s="119"/>
      <c r="Y1305" s="119"/>
      <c r="Z1305" s="119"/>
      <c r="AA1305" s="221" t="s">
        <v>788</v>
      </c>
      <c r="AB1305" s="18">
        <v>22.4</v>
      </c>
      <c r="AC1305" s="222">
        <v>17.12</v>
      </c>
      <c r="AD1305" s="223"/>
      <c r="AE1305" s="222">
        <v>17.12</v>
      </c>
      <c r="AF1305" s="222">
        <v>0.2</v>
      </c>
      <c r="AG1305" s="222">
        <v>17.12</v>
      </c>
      <c r="AH1305" s="146">
        <f t="shared" si="28"/>
        <v>17.320000000000004</v>
      </c>
      <c r="AI1305" s="222">
        <v>33.9</v>
      </c>
      <c r="AJ1305" s="223"/>
      <c r="AK1305" s="119"/>
      <c r="AL1305" s="119"/>
      <c r="AM1305" s="119" t="s">
        <v>789</v>
      </c>
      <c r="AN1305" s="119" t="s">
        <v>231</v>
      </c>
      <c r="AO1305" s="119">
        <v>284</v>
      </c>
      <c r="AP1305" s="119"/>
      <c r="AQ1305" s="119">
        <v>599</v>
      </c>
      <c r="AR1305" s="119">
        <v>609</v>
      </c>
      <c r="AS1305" s="119">
        <v>2009</v>
      </c>
      <c r="AT1305" s="119"/>
      <c r="AU1305" s="119"/>
      <c r="AV1305" s="119"/>
      <c r="AW1305" s="119" t="s">
        <v>790</v>
      </c>
      <c r="AX1305" s="119"/>
      <c r="AY1305" s="119"/>
      <c r="AZ1305" s="119"/>
      <c r="BA1305" s="119"/>
      <c r="BB1305" s="119"/>
      <c r="BC1305" s="119"/>
      <c r="BD1305" s="119"/>
      <c r="BE1305" s="119"/>
      <c r="BF1305" s="119"/>
      <c r="BG1305" s="119"/>
      <c r="BH1305" s="119"/>
      <c r="BI1305" s="119"/>
      <c r="BJ1305" s="119"/>
      <c r="BK1305" s="237"/>
      <c r="BL1305" s="238"/>
      <c r="BM1305" s="238"/>
      <c r="BN1305" s="238"/>
      <c r="BO1305" s="238"/>
      <c r="BR1305" s="119"/>
    </row>
    <row r="1306" spans="1:70" ht="12" customHeight="1">
      <c r="A1306" s="215" t="s">
        <v>1575</v>
      </c>
      <c r="B1306" s="216">
        <v>419.08</v>
      </c>
      <c r="C1306" s="119"/>
      <c r="D1306" s="218">
        <v>418.78</v>
      </c>
      <c r="E1306" s="219" t="s">
        <v>786</v>
      </c>
      <c r="F1306" s="69">
        <f>IF(D1306&lt;=418.7,(D1306-'[2]Stages'!$C$80)*'[2]Stages'!$H$81+'[2]Stages'!$E$80,IF(D1306&lt;=421.3,(D1306-'[2]Stages'!$C$81)*'[2]Stages'!$H$82+'[2]Stages'!$E$81,IF(D1306&lt;=422.9,(D1306-'[2]Stages'!$C$82)*'[2]Stages'!$H$83+'[2]Stages'!$E$82,IF(D1306&lt;=426.2,(D1306-'[2]Stages'!$C$83)*'[2]Stages'!$H$84+'[2]Stages'!$E$83,IF(D1306&lt;=428.2,(D1306-'[2]Stages'!$C$84)*'[2]Stages'!$H$85+'[2]Stages'!$E$84)))))</f>
        <v>423.04030769230764</v>
      </c>
      <c r="G1306" s="119" t="s">
        <v>19</v>
      </c>
      <c r="H1306" s="215" t="s">
        <v>1571</v>
      </c>
      <c r="I1306" s="220"/>
      <c r="J1306" s="119"/>
      <c r="K1306" s="119"/>
      <c r="L1306" s="119"/>
      <c r="M1306" s="216"/>
      <c r="N1306" s="119"/>
      <c r="O1306" s="119"/>
      <c r="P1306" s="119"/>
      <c r="Q1306" s="215" t="s">
        <v>1287</v>
      </c>
      <c r="R1306" s="215" t="s">
        <v>1441</v>
      </c>
      <c r="S1306" s="119"/>
      <c r="T1306" s="119"/>
      <c r="U1306" s="119"/>
      <c r="V1306" s="119"/>
      <c r="W1306" s="119"/>
      <c r="X1306" s="119"/>
      <c r="Y1306" s="119"/>
      <c r="Z1306" s="119"/>
      <c r="AA1306" s="221" t="s">
        <v>788</v>
      </c>
      <c r="AB1306" s="18">
        <v>22.4</v>
      </c>
      <c r="AC1306" s="222">
        <v>17.58</v>
      </c>
      <c r="AD1306" s="223"/>
      <c r="AE1306" s="222">
        <v>17.58</v>
      </c>
      <c r="AF1306" s="222">
        <v>0.22</v>
      </c>
      <c r="AG1306" s="222">
        <v>17.58</v>
      </c>
      <c r="AH1306" s="146">
        <f t="shared" si="28"/>
        <v>17.78</v>
      </c>
      <c r="AI1306" s="222">
        <v>31.9</v>
      </c>
      <c r="AJ1306" s="223"/>
      <c r="AK1306" s="119"/>
      <c r="AL1306" s="119"/>
      <c r="AM1306" s="119" t="s">
        <v>789</v>
      </c>
      <c r="AN1306" s="119" t="s">
        <v>231</v>
      </c>
      <c r="AO1306" s="119">
        <v>284</v>
      </c>
      <c r="AP1306" s="119"/>
      <c r="AQ1306" s="119">
        <v>599</v>
      </c>
      <c r="AR1306" s="119">
        <v>609</v>
      </c>
      <c r="AS1306" s="119">
        <v>2009</v>
      </c>
      <c r="AT1306" s="119"/>
      <c r="AU1306" s="119"/>
      <c r="AV1306" s="119"/>
      <c r="AW1306" s="119" t="s">
        <v>790</v>
      </c>
      <c r="AX1306" s="119"/>
      <c r="AY1306" s="119"/>
      <c r="AZ1306" s="119"/>
      <c r="BA1306" s="119"/>
      <c r="BB1306" s="119"/>
      <c r="BC1306" s="119"/>
      <c r="BD1306" s="119"/>
      <c r="BE1306" s="119"/>
      <c r="BF1306" s="119"/>
      <c r="BG1306" s="119"/>
      <c r="BH1306" s="119"/>
      <c r="BI1306" s="119"/>
      <c r="BJ1306" s="119"/>
      <c r="BK1306" s="237"/>
      <c r="BL1306" s="238"/>
      <c r="BM1306" s="238"/>
      <c r="BN1306" s="238"/>
      <c r="BO1306" s="238"/>
      <c r="BR1306" s="119"/>
    </row>
    <row r="1307" spans="1:70" ht="12" customHeight="1">
      <c r="A1307" s="215" t="s">
        <v>1576</v>
      </c>
      <c r="B1307" s="216">
        <v>419.17</v>
      </c>
      <c r="C1307" s="119"/>
      <c r="D1307" s="218">
        <v>418.88</v>
      </c>
      <c r="E1307" s="219" t="s">
        <v>786</v>
      </c>
      <c r="F1307" s="69">
        <f>IF(D1307&lt;=418.7,(D1307-'[2]Stages'!$C$80)*'[2]Stages'!$H$81+'[2]Stages'!$E$80,IF(D1307&lt;=421.3,(D1307-'[2]Stages'!$C$81)*'[2]Stages'!$H$82+'[2]Stages'!$E$81,IF(D1307&lt;=422.9,(D1307-'[2]Stages'!$C$82)*'[2]Stages'!$H$83+'[2]Stages'!$E$82,IF(D1307&lt;=426.2,(D1307-'[2]Stages'!$C$83)*'[2]Stages'!$H$84+'[2]Stages'!$E$83,IF(D1307&lt;=428.2,(D1307-'[2]Stages'!$C$84)*'[2]Stages'!$H$85+'[2]Stages'!$E$84)))))</f>
        <v>423.1406923076923</v>
      </c>
      <c r="G1307" s="119" t="s">
        <v>19</v>
      </c>
      <c r="H1307" s="215" t="s">
        <v>1571</v>
      </c>
      <c r="I1307" s="220"/>
      <c r="J1307" s="119"/>
      <c r="K1307" s="119"/>
      <c r="L1307" s="119"/>
      <c r="M1307" s="216"/>
      <c r="N1307" s="119"/>
      <c r="O1307" s="119"/>
      <c r="P1307" s="119"/>
      <c r="Q1307" s="215" t="s">
        <v>1287</v>
      </c>
      <c r="R1307" s="215" t="s">
        <v>1441</v>
      </c>
      <c r="S1307" s="119"/>
      <c r="T1307" s="119"/>
      <c r="U1307" s="119"/>
      <c r="V1307" s="119"/>
      <c r="W1307" s="119"/>
      <c r="X1307" s="119"/>
      <c r="Y1307" s="119"/>
      <c r="Z1307" s="119"/>
      <c r="AA1307" s="221" t="s">
        <v>788</v>
      </c>
      <c r="AB1307" s="18">
        <v>22.4</v>
      </c>
      <c r="AC1307" s="222">
        <v>17.94</v>
      </c>
      <c r="AD1307" s="223"/>
      <c r="AE1307" s="222">
        <v>17.94</v>
      </c>
      <c r="AF1307" s="222">
        <v>0.16</v>
      </c>
      <c r="AG1307" s="222">
        <v>17.94</v>
      </c>
      <c r="AH1307" s="146">
        <f t="shared" si="28"/>
        <v>18.140000000000004</v>
      </c>
      <c r="AI1307" s="222">
        <v>30.3</v>
      </c>
      <c r="AJ1307" s="223"/>
      <c r="AK1307" s="119"/>
      <c r="AL1307" s="119"/>
      <c r="AM1307" s="119" t="s">
        <v>789</v>
      </c>
      <c r="AN1307" s="119" t="s">
        <v>231</v>
      </c>
      <c r="AO1307" s="119">
        <v>284</v>
      </c>
      <c r="AP1307" s="119"/>
      <c r="AQ1307" s="119">
        <v>599</v>
      </c>
      <c r="AR1307" s="119">
        <v>609</v>
      </c>
      <c r="AS1307" s="119">
        <v>2009</v>
      </c>
      <c r="AT1307" s="119"/>
      <c r="AU1307" s="119"/>
      <c r="AV1307" s="119"/>
      <c r="AW1307" s="119" t="s">
        <v>790</v>
      </c>
      <c r="AX1307" s="119"/>
      <c r="AY1307" s="119"/>
      <c r="AZ1307" s="119"/>
      <c r="BA1307" s="119"/>
      <c r="BB1307" s="119"/>
      <c r="BC1307" s="119"/>
      <c r="BD1307" s="119"/>
      <c r="BE1307" s="119"/>
      <c r="BF1307" s="119"/>
      <c r="BG1307" s="119"/>
      <c r="BH1307" s="119"/>
      <c r="BI1307" s="119"/>
      <c r="BJ1307" s="119"/>
      <c r="BK1307" s="237"/>
      <c r="BL1307" s="238"/>
      <c r="BM1307" s="238"/>
      <c r="BN1307" s="238"/>
      <c r="BO1307" s="238"/>
      <c r="BP1307" s="154"/>
      <c r="BQ1307" s="154"/>
      <c r="BR1307" s="119"/>
    </row>
    <row r="1308" spans="1:70" ht="12" customHeight="1">
      <c r="A1308" s="215" t="s">
        <v>1577</v>
      </c>
      <c r="B1308" s="216">
        <v>419.26</v>
      </c>
      <c r="C1308" s="119"/>
      <c r="D1308" s="218">
        <v>418.97</v>
      </c>
      <c r="E1308" s="219" t="s">
        <v>786</v>
      </c>
      <c r="F1308" s="69">
        <f>IF(D1308&lt;=418.7,(D1308-'[2]Stages'!$C$80)*'[2]Stages'!$H$81+'[2]Stages'!$E$80,IF(D1308&lt;=421.3,(D1308-'[2]Stages'!$C$81)*'[2]Stages'!$H$82+'[2]Stages'!$E$81,IF(D1308&lt;=422.9,(D1308-'[2]Stages'!$C$82)*'[2]Stages'!$H$83+'[2]Stages'!$E$82,IF(D1308&lt;=426.2,(D1308-'[2]Stages'!$C$83)*'[2]Stages'!$H$84+'[2]Stages'!$E$83,IF(D1308&lt;=428.2,(D1308-'[2]Stages'!$C$84)*'[2]Stages'!$H$85+'[2]Stages'!$E$84)))))</f>
        <v>423.2310384615385</v>
      </c>
      <c r="G1308" s="119" t="s">
        <v>19</v>
      </c>
      <c r="H1308" s="215" t="s">
        <v>1571</v>
      </c>
      <c r="I1308" s="220"/>
      <c r="J1308" s="119"/>
      <c r="K1308" s="119"/>
      <c r="L1308" s="119"/>
      <c r="M1308" s="216"/>
      <c r="N1308" s="119"/>
      <c r="O1308" s="119"/>
      <c r="P1308" s="119"/>
      <c r="Q1308" s="215" t="s">
        <v>1287</v>
      </c>
      <c r="R1308" s="215" t="s">
        <v>1441</v>
      </c>
      <c r="S1308" s="119"/>
      <c r="T1308" s="119"/>
      <c r="U1308" s="119"/>
      <c r="V1308" s="119"/>
      <c r="W1308" s="119"/>
      <c r="X1308" s="119"/>
      <c r="Y1308" s="119"/>
      <c r="Z1308" s="119"/>
      <c r="AA1308" s="221" t="s">
        <v>788</v>
      </c>
      <c r="AB1308" s="18">
        <v>22.4</v>
      </c>
      <c r="AC1308" s="222">
        <v>18.29</v>
      </c>
      <c r="AD1308" s="223"/>
      <c r="AE1308" s="222">
        <v>18.29</v>
      </c>
      <c r="AF1308" s="222">
        <v>0.17</v>
      </c>
      <c r="AG1308" s="222">
        <v>18.29</v>
      </c>
      <c r="AH1308" s="146">
        <f t="shared" si="28"/>
        <v>18.490000000000002</v>
      </c>
      <c r="AI1308" s="222">
        <v>28.8</v>
      </c>
      <c r="AJ1308" s="223"/>
      <c r="AK1308" s="119"/>
      <c r="AL1308" s="119"/>
      <c r="AM1308" s="119" t="s">
        <v>789</v>
      </c>
      <c r="AN1308" s="119" t="s">
        <v>231</v>
      </c>
      <c r="AO1308" s="119">
        <v>284</v>
      </c>
      <c r="AP1308" s="119"/>
      <c r="AQ1308" s="119">
        <v>599</v>
      </c>
      <c r="AR1308" s="119">
        <v>609</v>
      </c>
      <c r="AS1308" s="119">
        <v>2009</v>
      </c>
      <c r="AT1308" s="119"/>
      <c r="AU1308" s="119"/>
      <c r="AV1308" s="119"/>
      <c r="AW1308" s="119" t="s">
        <v>790</v>
      </c>
      <c r="AX1308" s="119"/>
      <c r="AY1308" s="119"/>
      <c r="AZ1308" s="119"/>
      <c r="BA1308" s="119"/>
      <c r="BB1308" s="119"/>
      <c r="BC1308" s="119"/>
      <c r="BD1308" s="119"/>
      <c r="BE1308" s="119"/>
      <c r="BF1308" s="119"/>
      <c r="BG1308" s="119"/>
      <c r="BH1308" s="119"/>
      <c r="BI1308" s="119"/>
      <c r="BJ1308" s="119"/>
      <c r="BK1308" s="237"/>
      <c r="BL1308" s="238"/>
      <c r="BM1308" s="238"/>
      <c r="BN1308" s="238"/>
      <c r="BO1308" s="238"/>
      <c r="BP1308" s="154"/>
      <c r="BQ1308" s="154"/>
      <c r="BR1308" s="119"/>
    </row>
    <row r="1309" spans="1:70" ht="12" customHeight="1">
      <c r="A1309" s="215" t="s">
        <v>1578</v>
      </c>
      <c r="B1309" s="216">
        <v>419.37</v>
      </c>
      <c r="C1309" s="119"/>
      <c r="D1309" s="218">
        <v>419.09</v>
      </c>
      <c r="E1309" s="219" t="s">
        <v>786</v>
      </c>
      <c r="F1309" s="69">
        <f>IF(D1309&lt;=418.7,(D1309-'[2]Stages'!$C$80)*'[2]Stages'!$H$81+'[2]Stages'!$E$80,IF(D1309&lt;=421.3,(D1309-'[2]Stages'!$C$81)*'[2]Stages'!$H$82+'[2]Stages'!$E$81,IF(D1309&lt;=422.9,(D1309-'[2]Stages'!$C$82)*'[2]Stages'!$H$83+'[2]Stages'!$E$82,IF(D1309&lt;=426.2,(D1309-'[2]Stages'!$C$83)*'[2]Stages'!$H$84+'[2]Stages'!$E$83,IF(D1309&lt;=428.2,(D1309-'[2]Stages'!$C$84)*'[2]Stages'!$H$85+'[2]Stages'!$E$84)))))</f>
        <v>423.3515</v>
      </c>
      <c r="G1309" s="119" t="s">
        <v>19</v>
      </c>
      <c r="H1309" s="215" t="s">
        <v>1571</v>
      </c>
      <c r="I1309" s="220"/>
      <c r="J1309" s="119"/>
      <c r="K1309" s="119"/>
      <c r="L1309" s="119"/>
      <c r="M1309" s="216"/>
      <c r="N1309" s="119"/>
      <c r="O1309" s="119"/>
      <c r="P1309" s="119"/>
      <c r="Q1309" s="215" t="s">
        <v>1287</v>
      </c>
      <c r="R1309" s="215" t="s">
        <v>1441</v>
      </c>
      <c r="S1309" s="119"/>
      <c r="T1309" s="119"/>
      <c r="U1309" s="119"/>
      <c r="V1309" s="119"/>
      <c r="W1309" s="119"/>
      <c r="X1309" s="119"/>
      <c r="Y1309" s="119"/>
      <c r="Z1309" s="119"/>
      <c r="AA1309" s="221" t="s">
        <v>788</v>
      </c>
      <c r="AB1309" s="18">
        <v>22.4</v>
      </c>
      <c r="AC1309" s="222">
        <v>18.27</v>
      </c>
      <c r="AD1309" s="223"/>
      <c r="AE1309" s="222">
        <v>18.27</v>
      </c>
      <c r="AF1309" s="222">
        <v>0.25</v>
      </c>
      <c r="AG1309" s="222">
        <v>18.27</v>
      </c>
      <c r="AH1309" s="146">
        <f t="shared" si="28"/>
        <v>18.470000000000002</v>
      </c>
      <c r="AI1309" s="222">
        <v>28.9</v>
      </c>
      <c r="AJ1309" s="223"/>
      <c r="AK1309" s="119"/>
      <c r="AL1309" s="119"/>
      <c r="AM1309" s="119" t="s">
        <v>789</v>
      </c>
      <c r="AN1309" s="119" t="s">
        <v>231</v>
      </c>
      <c r="AO1309" s="119">
        <v>284</v>
      </c>
      <c r="AP1309" s="119"/>
      <c r="AQ1309" s="119">
        <v>599</v>
      </c>
      <c r="AR1309" s="119">
        <v>609</v>
      </c>
      <c r="AS1309" s="119">
        <v>2009</v>
      </c>
      <c r="AT1309" s="119"/>
      <c r="AU1309" s="119"/>
      <c r="AV1309" s="119"/>
      <c r="AW1309" s="119" t="s">
        <v>790</v>
      </c>
      <c r="AX1309" s="119"/>
      <c r="AY1309" s="119"/>
      <c r="AZ1309" s="119"/>
      <c r="BA1309" s="119"/>
      <c r="BB1309" s="119"/>
      <c r="BC1309" s="119"/>
      <c r="BD1309" s="119"/>
      <c r="BE1309" s="119"/>
      <c r="BF1309" s="119"/>
      <c r="BG1309" s="119"/>
      <c r="BH1309" s="119"/>
      <c r="BI1309" s="119"/>
      <c r="BJ1309" s="119"/>
      <c r="BK1309" s="237"/>
      <c r="BL1309" s="238"/>
      <c r="BM1309" s="238"/>
      <c r="BN1309" s="238"/>
      <c r="BO1309" s="238"/>
      <c r="BP1309" s="154"/>
      <c r="BQ1309" s="154"/>
      <c r="BR1309" s="119"/>
    </row>
    <row r="1310" spans="1:70" ht="12" customHeight="1">
      <c r="A1310" s="215" t="s">
        <v>1579</v>
      </c>
      <c r="B1310" s="216">
        <v>419.47</v>
      </c>
      <c r="C1310" s="119"/>
      <c r="D1310" s="218">
        <v>419.19</v>
      </c>
      <c r="E1310" s="219" t="s">
        <v>786</v>
      </c>
      <c r="F1310" s="69">
        <f>IF(D1310&lt;=418.7,(D1310-'[2]Stages'!$C$80)*'[2]Stages'!$H$81+'[2]Stages'!$E$80,IF(D1310&lt;=421.3,(D1310-'[2]Stages'!$C$81)*'[2]Stages'!$H$82+'[2]Stages'!$E$81,IF(D1310&lt;=422.9,(D1310-'[2]Stages'!$C$82)*'[2]Stages'!$H$83+'[2]Stages'!$E$82,IF(D1310&lt;=426.2,(D1310-'[2]Stages'!$C$83)*'[2]Stages'!$H$84+'[2]Stages'!$E$83,IF(D1310&lt;=428.2,(D1310-'[2]Stages'!$C$84)*'[2]Stages'!$H$85+'[2]Stages'!$E$84)))))</f>
        <v>423.4518846153846</v>
      </c>
      <c r="G1310" s="119" t="s">
        <v>19</v>
      </c>
      <c r="H1310" s="215" t="s">
        <v>1571</v>
      </c>
      <c r="I1310" s="220"/>
      <c r="J1310" s="119"/>
      <c r="K1310" s="119"/>
      <c r="L1310" s="119"/>
      <c r="M1310" s="216"/>
      <c r="N1310" s="119"/>
      <c r="O1310" s="119"/>
      <c r="P1310" s="119"/>
      <c r="Q1310" s="215" t="s">
        <v>1287</v>
      </c>
      <c r="R1310" s="215" t="s">
        <v>1441</v>
      </c>
      <c r="S1310" s="119"/>
      <c r="T1310" s="119"/>
      <c r="U1310" s="119"/>
      <c r="V1310" s="119"/>
      <c r="W1310" s="119"/>
      <c r="X1310" s="119"/>
      <c r="Y1310" s="119"/>
      <c r="Z1310" s="119"/>
      <c r="AA1310" s="221" t="s">
        <v>788</v>
      </c>
      <c r="AB1310" s="18">
        <v>22.4</v>
      </c>
      <c r="AC1310" s="222">
        <v>17.79</v>
      </c>
      <c r="AD1310" s="223"/>
      <c r="AE1310" s="222">
        <v>17.79</v>
      </c>
      <c r="AF1310" s="222">
        <v>0.42</v>
      </c>
      <c r="AG1310" s="222">
        <v>17.79</v>
      </c>
      <c r="AH1310" s="146">
        <f t="shared" si="28"/>
        <v>17.990000000000002</v>
      </c>
      <c r="AI1310" s="222">
        <v>31</v>
      </c>
      <c r="AJ1310" s="223"/>
      <c r="AK1310" s="119"/>
      <c r="AL1310" s="119"/>
      <c r="AM1310" s="119" t="s">
        <v>789</v>
      </c>
      <c r="AN1310" s="119" t="s">
        <v>231</v>
      </c>
      <c r="AO1310" s="119">
        <v>284</v>
      </c>
      <c r="AP1310" s="119"/>
      <c r="AQ1310" s="119">
        <v>599</v>
      </c>
      <c r="AR1310" s="119">
        <v>609</v>
      </c>
      <c r="AS1310" s="119">
        <v>2009</v>
      </c>
      <c r="AT1310" s="119"/>
      <c r="AU1310" s="119"/>
      <c r="AV1310" s="119"/>
      <c r="AW1310" s="119" t="s">
        <v>790</v>
      </c>
      <c r="AX1310" s="119"/>
      <c r="AY1310" s="119"/>
      <c r="AZ1310" s="119"/>
      <c r="BA1310" s="119"/>
      <c r="BB1310" s="119"/>
      <c r="BC1310" s="119"/>
      <c r="BD1310" s="119"/>
      <c r="BE1310" s="119"/>
      <c r="BF1310" s="119"/>
      <c r="BG1310" s="119"/>
      <c r="BH1310" s="119"/>
      <c r="BI1310" s="119"/>
      <c r="BJ1310" s="119"/>
      <c r="BK1310" s="237"/>
      <c r="BL1310" s="238"/>
      <c r="BM1310" s="238"/>
      <c r="BN1310" s="238"/>
      <c r="BO1310" s="238"/>
      <c r="BP1310" s="154"/>
      <c r="BQ1310" s="154"/>
      <c r="BR1310" s="119"/>
    </row>
    <row r="1311" spans="1:70" ht="12" customHeight="1">
      <c r="A1311" s="215" t="s">
        <v>1580</v>
      </c>
      <c r="B1311" s="216">
        <v>419.49</v>
      </c>
      <c r="C1311" s="119"/>
      <c r="D1311" s="218">
        <v>419.21</v>
      </c>
      <c r="E1311" s="219" t="s">
        <v>786</v>
      </c>
      <c r="F1311" s="69">
        <f>IF(D1311&lt;=418.7,(D1311-'[2]Stages'!$C$80)*'[2]Stages'!$H$81+'[2]Stages'!$E$80,IF(D1311&lt;=421.3,(D1311-'[2]Stages'!$C$81)*'[2]Stages'!$H$82+'[2]Stages'!$E$81,IF(D1311&lt;=422.9,(D1311-'[2]Stages'!$C$82)*'[2]Stages'!$H$83+'[2]Stages'!$E$82,IF(D1311&lt;=426.2,(D1311-'[2]Stages'!$C$83)*'[2]Stages'!$H$84+'[2]Stages'!$E$83,IF(D1311&lt;=428.2,(D1311-'[2]Stages'!$C$84)*'[2]Stages'!$H$85+'[2]Stages'!$E$84)))))</f>
        <v>423.4719615384615</v>
      </c>
      <c r="G1311" s="119" t="s">
        <v>19</v>
      </c>
      <c r="H1311" s="215" t="s">
        <v>1571</v>
      </c>
      <c r="I1311" s="220"/>
      <c r="J1311" s="119"/>
      <c r="K1311" s="119"/>
      <c r="L1311" s="119"/>
      <c r="M1311" s="216"/>
      <c r="N1311" s="119"/>
      <c r="O1311" s="119"/>
      <c r="P1311" s="119"/>
      <c r="Q1311" s="215" t="s">
        <v>1287</v>
      </c>
      <c r="R1311" s="215" t="s">
        <v>1441</v>
      </c>
      <c r="S1311" s="119"/>
      <c r="T1311" s="119"/>
      <c r="U1311" s="119"/>
      <c r="V1311" s="119"/>
      <c r="W1311" s="119"/>
      <c r="X1311" s="119"/>
      <c r="Y1311" s="119"/>
      <c r="Z1311" s="119"/>
      <c r="AA1311" s="221" t="s">
        <v>788</v>
      </c>
      <c r="AB1311" s="18">
        <v>22.4</v>
      </c>
      <c r="AC1311" s="222">
        <v>18.49</v>
      </c>
      <c r="AD1311" s="223"/>
      <c r="AE1311" s="222">
        <v>18.49</v>
      </c>
      <c r="AF1311" s="222">
        <v>0.17</v>
      </c>
      <c r="AG1311" s="222">
        <v>18.49</v>
      </c>
      <c r="AH1311" s="146">
        <f t="shared" si="28"/>
        <v>18.69</v>
      </c>
      <c r="AI1311" s="222">
        <v>27.9</v>
      </c>
      <c r="AJ1311" s="223"/>
      <c r="AK1311" s="119"/>
      <c r="AL1311" s="119"/>
      <c r="AM1311" s="119" t="s">
        <v>789</v>
      </c>
      <c r="AN1311" s="119" t="s">
        <v>231</v>
      </c>
      <c r="AO1311" s="119">
        <v>284</v>
      </c>
      <c r="AP1311" s="119"/>
      <c r="AQ1311" s="119">
        <v>599</v>
      </c>
      <c r="AR1311" s="119">
        <v>609</v>
      </c>
      <c r="AS1311" s="119">
        <v>2009</v>
      </c>
      <c r="AT1311" s="119"/>
      <c r="AU1311" s="119"/>
      <c r="AV1311" s="119"/>
      <c r="AW1311" s="119" t="s">
        <v>790</v>
      </c>
      <c r="AX1311" s="119"/>
      <c r="AY1311" s="119"/>
      <c r="AZ1311" s="119"/>
      <c r="BA1311" s="119"/>
      <c r="BB1311" s="119"/>
      <c r="BC1311" s="119"/>
      <c r="BD1311" s="119"/>
      <c r="BE1311" s="119"/>
      <c r="BF1311" s="119"/>
      <c r="BG1311" s="119"/>
      <c r="BH1311" s="119"/>
      <c r="BI1311" s="119"/>
      <c r="BJ1311" s="119"/>
      <c r="BK1311" s="237"/>
      <c r="BL1311" s="238"/>
      <c r="BM1311" s="238"/>
      <c r="BN1311" s="238"/>
      <c r="BO1311" s="238"/>
      <c r="BP1311" s="154"/>
      <c r="BQ1311" s="154"/>
      <c r="BR1311" s="119"/>
    </row>
    <row r="1312" spans="1:70" ht="12" customHeight="1">
      <c r="A1312" s="215" t="s">
        <v>1581</v>
      </c>
      <c r="B1312" s="216">
        <v>419.53</v>
      </c>
      <c r="C1312" s="119"/>
      <c r="D1312" s="218">
        <v>419.26</v>
      </c>
      <c r="E1312" s="219" t="s">
        <v>786</v>
      </c>
      <c r="F1312" s="69">
        <f>IF(D1312&lt;=418.7,(D1312-'[2]Stages'!$C$80)*'[2]Stages'!$H$81+'[2]Stages'!$E$80,IF(D1312&lt;=421.3,(D1312-'[2]Stages'!$C$81)*'[2]Stages'!$H$82+'[2]Stages'!$E$81,IF(D1312&lt;=422.9,(D1312-'[2]Stages'!$C$82)*'[2]Stages'!$H$83+'[2]Stages'!$E$82,IF(D1312&lt;=426.2,(D1312-'[2]Stages'!$C$83)*'[2]Stages'!$H$84+'[2]Stages'!$E$83,IF(D1312&lt;=428.2,(D1312-'[2]Stages'!$C$84)*'[2]Stages'!$H$85+'[2]Stages'!$E$84)))))</f>
        <v>423.5221538461538</v>
      </c>
      <c r="G1312" s="119" t="s">
        <v>19</v>
      </c>
      <c r="H1312" s="215" t="s">
        <v>1571</v>
      </c>
      <c r="I1312" s="220"/>
      <c r="J1312" s="119"/>
      <c r="K1312" s="119"/>
      <c r="L1312" s="119"/>
      <c r="M1312" s="216"/>
      <c r="N1312" s="119"/>
      <c r="O1312" s="119"/>
      <c r="P1312" s="119"/>
      <c r="Q1312" s="215" t="s">
        <v>1287</v>
      </c>
      <c r="R1312" s="215" t="s">
        <v>1441</v>
      </c>
      <c r="S1312" s="119"/>
      <c r="T1312" s="119"/>
      <c r="U1312" s="119"/>
      <c r="V1312" s="119"/>
      <c r="W1312" s="119"/>
      <c r="X1312" s="119"/>
      <c r="Y1312" s="119"/>
      <c r="Z1312" s="119"/>
      <c r="AA1312" s="221" t="s">
        <v>788</v>
      </c>
      <c r="AB1312" s="18">
        <v>22.4</v>
      </c>
      <c r="AC1312" s="222">
        <v>18.61</v>
      </c>
      <c r="AD1312" s="223"/>
      <c r="AE1312" s="222">
        <v>18.61</v>
      </c>
      <c r="AF1312" s="222">
        <v>0.26</v>
      </c>
      <c r="AG1312" s="222">
        <v>18.61</v>
      </c>
      <c r="AH1312" s="146">
        <f t="shared" si="28"/>
        <v>18.810000000000002</v>
      </c>
      <c r="AI1312" s="222">
        <v>27.4</v>
      </c>
      <c r="AJ1312" s="223"/>
      <c r="AK1312" s="119"/>
      <c r="AL1312" s="119"/>
      <c r="AM1312" s="119" t="s">
        <v>789</v>
      </c>
      <c r="AN1312" s="119" t="s">
        <v>231</v>
      </c>
      <c r="AO1312" s="119">
        <v>284</v>
      </c>
      <c r="AP1312" s="119"/>
      <c r="AQ1312" s="119">
        <v>599</v>
      </c>
      <c r="AR1312" s="119">
        <v>609</v>
      </c>
      <c r="AS1312" s="119">
        <v>2009</v>
      </c>
      <c r="AT1312" s="119"/>
      <c r="AU1312" s="119"/>
      <c r="AV1312" s="119"/>
      <c r="AW1312" s="119" t="s">
        <v>790</v>
      </c>
      <c r="AX1312" s="119"/>
      <c r="AY1312" s="119"/>
      <c r="AZ1312" s="119"/>
      <c r="BA1312" s="119"/>
      <c r="BB1312" s="119"/>
      <c r="BC1312" s="119"/>
      <c r="BD1312" s="119"/>
      <c r="BE1312" s="119"/>
      <c r="BF1312" s="119"/>
      <c r="BG1312" s="119"/>
      <c r="BH1312" s="119"/>
      <c r="BI1312" s="119"/>
      <c r="BJ1312" s="119"/>
      <c r="BK1312" s="237"/>
      <c r="BL1312" s="238"/>
      <c r="BM1312" s="238"/>
      <c r="BN1312" s="238"/>
      <c r="BO1312" s="238"/>
      <c r="BP1312" s="154"/>
      <c r="BQ1312" s="154"/>
      <c r="BR1312" s="119"/>
    </row>
    <row r="1313" spans="1:70" ht="12" customHeight="1">
      <c r="A1313" s="215" t="s">
        <v>1582</v>
      </c>
      <c r="B1313" s="216">
        <v>419.56</v>
      </c>
      <c r="C1313" s="119"/>
      <c r="D1313" s="218">
        <v>419.29</v>
      </c>
      <c r="E1313" s="219" t="s">
        <v>786</v>
      </c>
      <c r="F1313" s="69">
        <f>IF(D1313&lt;=418.7,(D1313-'[2]Stages'!$C$80)*'[2]Stages'!$H$81+'[2]Stages'!$E$80,IF(D1313&lt;=421.3,(D1313-'[2]Stages'!$C$81)*'[2]Stages'!$H$82+'[2]Stages'!$E$81,IF(D1313&lt;=422.9,(D1313-'[2]Stages'!$C$82)*'[2]Stages'!$H$83+'[2]Stages'!$E$82,IF(D1313&lt;=426.2,(D1313-'[2]Stages'!$C$83)*'[2]Stages'!$H$84+'[2]Stages'!$E$83,IF(D1313&lt;=428.2,(D1313-'[2]Stages'!$C$84)*'[2]Stages'!$H$85+'[2]Stages'!$E$84)))))</f>
        <v>423.55226923076924</v>
      </c>
      <c r="G1313" s="119" t="s">
        <v>19</v>
      </c>
      <c r="H1313" s="215" t="s">
        <v>1571</v>
      </c>
      <c r="I1313" s="220"/>
      <c r="J1313" s="119"/>
      <c r="K1313" s="119"/>
      <c r="L1313" s="119"/>
      <c r="M1313" s="216"/>
      <c r="N1313" s="119"/>
      <c r="O1313" s="119"/>
      <c r="P1313" s="119"/>
      <c r="Q1313" s="215" t="s">
        <v>1287</v>
      </c>
      <c r="R1313" s="215" t="s">
        <v>1441</v>
      </c>
      <c r="S1313" s="119"/>
      <c r="T1313" s="119"/>
      <c r="U1313" s="119"/>
      <c r="V1313" s="119"/>
      <c r="W1313" s="119"/>
      <c r="X1313" s="119"/>
      <c r="Y1313" s="119"/>
      <c r="Z1313" s="119"/>
      <c r="AA1313" s="221">
        <v>2</v>
      </c>
      <c r="AB1313" s="18">
        <v>22.4</v>
      </c>
      <c r="AC1313" s="222">
        <v>18.63</v>
      </c>
      <c r="AD1313" s="223"/>
      <c r="AE1313" s="222">
        <v>18.63</v>
      </c>
      <c r="AF1313" s="222">
        <v>0.25</v>
      </c>
      <c r="AG1313" s="222">
        <v>18.63</v>
      </c>
      <c r="AH1313" s="146">
        <f t="shared" si="28"/>
        <v>18.830000000000002</v>
      </c>
      <c r="AI1313" s="222">
        <v>27.3</v>
      </c>
      <c r="AJ1313" s="223"/>
      <c r="AK1313" s="119"/>
      <c r="AL1313" s="119"/>
      <c r="AM1313" s="119" t="s">
        <v>789</v>
      </c>
      <c r="AN1313" s="119" t="s">
        <v>231</v>
      </c>
      <c r="AO1313" s="119">
        <v>284</v>
      </c>
      <c r="AP1313" s="119"/>
      <c r="AQ1313" s="119">
        <v>599</v>
      </c>
      <c r="AR1313" s="119">
        <v>609</v>
      </c>
      <c r="AS1313" s="119">
        <v>2009</v>
      </c>
      <c r="AT1313" s="119"/>
      <c r="AU1313" s="119"/>
      <c r="AV1313" s="119"/>
      <c r="AW1313" s="119" t="s">
        <v>790</v>
      </c>
      <c r="AX1313" s="119"/>
      <c r="AY1313" s="119"/>
      <c r="AZ1313" s="119"/>
      <c r="BA1313" s="119"/>
      <c r="BB1313" s="119"/>
      <c r="BC1313" s="119"/>
      <c r="BD1313" s="119"/>
      <c r="BE1313" s="119"/>
      <c r="BF1313" s="119"/>
      <c r="BG1313" s="119"/>
      <c r="BH1313" s="119"/>
      <c r="BI1313" s="119"/>
      <c r="BJ1313" s="119"/>
      <c r="BK1313" s="237"/>
      <c r="BL1313" s="238"/>
      <c r="BM1313" s="238"/>
      <c r="BN1313" s="238"/>
      <c r="BO1313" s="238"/>
      <c r="BP1313" s="154"/>
      <c r="BQ1313" s="154"/>
      <c r="BR1313" s="119"/>
    </row>
    <row r="1314" spans="1:70" ht="12" customHeight="1">
      <c r="A1314" s="215" t="s">
        <v>1583</v>
      </c>
      <c r="B1314" s="216">
        <v>419.61</v>
      </c>
      <c r="C1314" s="119"/>
      <c r="D1314" s="218">
        <v>419.34</v>
      </c>
      <c r="E1314" s="219" t="s">
        <v>786</v>
      </c>
      <c r="F1314" s="69">
        <f>IF(D1314&lt;=418.7,(D1314-'[2]Stages'!$C$80)*'[2]Stages'!$H$81+'[2]Stages'!$E$80,IF(D1314&lt;=421.3,(D1314-'[2]Stages'!$C$81)*'[2]Stages'!$H$82+'[2]Stages'!$E$81,IF(D1314&lt;=422.9,(D1314-'[2]Stages'!$C$82)*'[2]Stages'!$H$83+'[2]Stages'!$E$82,IF(D1314&lt;=426.2,(D1314-'[2]Stages'!$C$83)*'[2]Stages'!$H$84+'[2]Stages'!$E$83,IF(D1314&lt;=428.2,(D1314-'[2]Stages'!$C$84)*'[2]Stages'!$H$85+'[2]Stages'!$E$84)))))</f>
        <v>423.6024615384615</v>
      </c>
      <c r="G1314" s="119" t="s">
        <v>19</v>
      </c>
      <c r="H1314" s="215" t="s">
        <v>1571</v>
      </c>
      <c r="I1314" s="220"/>
      <c r="J1314" s="119"/>
      <c r="K1314" s="119"/>
      <c r="L1314" s="119"/>
      <c r="M1314" s="216"/>
      <c r="N1314" s="119"/>
      <c r="O1314" s="119"/>
      <c r="P1314" s="119"/>
      <c r="Q1314" s="215" t="s">
        <v>1287</v>
      </c>
      <c r="R1314" s="215" t="s">
        <v>1441</v>
      </c>
      <c r="S1314" s="119"/>
      <c r="T1314" s="119"/>
      <c r="U1314" s="119"/>
      <c r="V1314" s="119"/>
      <c r="W1314" s="119"/>
      <c r="X1314" s="119"/>
      <c r="Y1314" s="119"/>
      <c r="Z1314" s="119"/>
      <c r="AA1314" s="221" t="s">
        <v>788</v>
      </c>
      <c r="AB1314" s="18">
        <v>22.4</v>
      </c>
      <c r="AC1314" s="222">
        <v>18.76</v>
      </c>
      <c r="AD1314" s="223"/>
      <c r="AE1314" s="222">
        <v>18.76</v>
      </c>
      <c r="AF1314" s="222">
        <v>0.12</v>
      </c>
      <c r="AG1314" s="222">
        <v>18.76</v>
      </c>
      <c r="AH1314" s="146">
        <f t="shared" si="28"/>
        <v>18.960000000000004</v>
      </c>
      <c r="AI1314" s="222">
        <v>26.7</v>
      </c>
      <c r="AJ1314" s="223"/>
      <c r="AK1314" s="119"/>
      <c r="AL1314" s="119"/>
      <c r="AM1314" s="119" t="s">
        <v>789</v>
      </c>
      <c r="AN1314" s="119" t="s">
        <v>231</v>
      </c>
      <c r="AO1314" s="119">
        <v>284</v>
      </c>
      <c r="AP1314" s="119"/>
      <c r="AQ1314" s="119">
        <v>599</v>
      </c>
      <c r="AR1314" s="119">
        <v>609</v>
      </c>
      <c r="AS1314" s="119">
        <v>2009</v>
      </c>
      <c r="AT1314" s="119"/>
      <c r="AU1314" s="119"/>
      <c r="AV1314" s="119"/>
      <c r="AW1314" s="119" t="s">
        <v>790</v>
      </c>
      <c r="AX1314" s="119"/>
      <c r="AY1314" s="119"/>
      <c r="AZ1314" s="119"/>
      <c r="BA1314" s="119"/>
      <c r="BB1314" s="119"/>
      <c r="BC1314" s="119"/>
      <c r="BD1314" s="119"/>
      <c r="BE1314" s="119"/>
      <c r="BF1314" s="119"/>
      <c r="BG1314" s="119"/>
      <c r="BH1314" s="119"/>
      <c r="BI1314" s="119"/>
      <c r="BJ1314" s="119"/>
      <c r="BK1314" s="237"/>
      <c r="BL1314" s="238"/>
      <c r="BM1314" s="238"/>
      <c r="BN1314" s="238"/>
      <c r="BO1314" s="238"/>
      <c r="BP1314" s="154"/>
      <c r="BQ1314" s="154"/>
      <c r="BR1314" s="119"/>
    </row>
    <row r="1315" spans="1:70" ht="12" customHeight="1">
      <c r="A1315" s="215" t="s">
        <v>1584</v>
      </c>
      <c r="B1315" s="216">
        <v>419.71</v>
      </c>
      <c r="C1315" s="119"/>
      <c r="D1315" s="218">
        <v>419.45</v>
      </c>
      <c r="E1315" s="219" t="s">
        <v>786</v>
      </c>
      <c r="F1315" s="69">
        <f>IF(D1315&lt;=418.7,(D1315-'[2]Stages'!$C$80)*'[2]Stages'!$H$81+'[2]Stages'!$E$80,IF(D1315&lt;=421.3,(D1315-'[2]Stages'!$C$81)*'[2]Stages'!$H$82+'[2]Stages'!$E$81,IF(D1315&lt;=422.9,(D1315-'[2]Stages'!$C$82)*'[2]Stages'!$H$83+'[2]Stages'!$E$82,IF(D1315&lt;=426.2,(D1315-'[2]Stages'!$C$83)*'[2]Stages'!$H$84+'[2]Stages'!$E$83,IF(D1315&lt;=428.2,(D1315-'[2]Stages'!$C$84)*'[2]Stages'!$H$85+'[2]Stages'!$E$84)))))</f>
        <v>423.7128846153846</v>
      </c>
      <c r="G1315" s="119" t="s">
        <v>19</v>
      </c>
      <c r="H1315" s="215" t="s">
        <v>1571</v>
      </c>
      <c r="I1315" s="220"/>
      <c r="J1315" s="119"/>
      <c r="K1315" s="119"/>
      <c r="L1315" s="119"/>
      <c r="M1315" s="216"/>
      <c r="N1315" s="119"/>
      <c r="O1315" s="119"/>
      <c r="P1315" s="119"/>
      <c r="Q1315" s="215" t="s">
        <v>1287</v>
      </c>
      <c r="R1315" s="215" t="s">
        <v>1441</v>
      </c>
      <c r="S1315" s="119"/>
      <c r="T1315" s="119"/>
      <c r="U1315" s="119"/>
      <c r="V1315" s="119"/>
      <c r="W1315" s="119"/>
      <c r="X1315" s="119"/>
      <c r="Y1315" s="119"/>
      <c r="Z1315" s="119"/>
      <c r="AA1315" s="221" t="s">
        <v>788</v>
      </c>
      <c r="AB1315" s="18">
        <v>22.4</v>
      </c>
      <c r="AC1315" s="222">
        <v>18.1</v>
      </c>
      <c r="AD1315" s="223"/>
      <c r="AE1315" s="222">
        <v>18.1</v>
      </c>
      <c r="AF1315" s="222">
        <v>0.13</v>
      </c>
      <c r="AG1315" s="222">
        <v>18.1</v>
      </c>
      <c r="AH1315" s="146">
        <f t="shared" si="28"/>
        <v>18.300000000000004</v>
      </c>
      <c r="AI1315" s="222">
        <v>29.6</v>
      </c>
      <c r="AJ1315" s="223"/>
      <c r="AK1315" s="119"/>
      <c r="AL1315" s="119"/>
      <c r="AM1315" s="119" t="s">
        <v>789</v>
      </c>
      <c r="AN1315" s="119" t="s">
        <v>231</v>
      </c>
      <c r="AO1315" s="119">
        <v>284</v>
      </c>
      <c r="AP1315" s="119"/>
      <c r="AQ1315" s="119">
        <v>599</v>
      </c>
      <c r="AR1315" s="119">
        <v>609</v>
      </c>
      <c r="AS1315" s="119">
        <v>2009</v>
      </c>
      <c r="AT1315" s="119"/>
      <c r="AU1315" s="119"/>
      <c r="AV1315" s="119"/>
      <c r="AW1315" s="119" t="s">
        <v>790</v>
      </c>
      <c r="AX1315" s="119"/>
      <c r="AY1315" s="119"/>
      <c r="AZ1315" s="119"/>
      <c r="BA1315" s="119"/>
      <c r="BB1315" s="119"/>
      <c r="BC1315" s="119"/>
      <c r="BD1315" s="119"/>
      <c r="BE1315" s="119"/>
      <c r="BF1315" s="119"/>
      <c r="BG1315" s="119"/>
      <c r="BH1315" s="119"/>
      <c r="BI1315" s="119"/>
      <c r="BJ1315" s="119"/>
      <c r="BK1315" s="237"/>
      <c r="BL1315" s="238"/>
      <c r="BM1315" s="238"/>
      <c r="BN1315" s="238"/>
      <c r="BO1315" s="238"/>
      <c r="BP1315" s="154"/>
      <c r="BQ1315" s="154"/>
      <c r="BR1315" s="119"/>
    </row>
    <row r="1316" spans="1:70" ht="12" customHeight="1">
      <c r="A1316" s="215" t="s">
        <v>1585</v>
      </c>
      <c r="B1316" s="216">
        <v>419.77</v>
      </c>
      <c r="C1316" s="119"/>
      <c r="D1316" s="218">
        <v>419.51</v>
      </c>
      <c r="E1316" s="219" t="s">
        <v>786</v>
      </c>
      <c r="F1316" s="69">
        <f>IF(D1316&lt;=418.7,(D1316-'[2]Stages'!$C$80)*'[2]Stages'!$H$81+'[2]Stages'!$E$80,IF(D1316&lt;=421.3,(D1316-'[2]Stages'!$C$81)*'[2]Stages'!$H$82+'[2]Stages'!$E$81,IF(D1316&lt;=422.9,(D1316-'[2]Stages'!$C$82)*'[2]Stages'!$H$83+'[2]Stages'!$E$82,IF(D1316&lt;=426.2,(D1316-'[2]Stages'!$C$83)*'[2]Stages'!$H$84+'[2]Stages'!$E$83,IF(D1316&lt;=428.2,(D1316-'[2]Stages'!$C$84)*'[2]Stages'!$H$85+'[2]Stages'!$E$84)))))</f>
        <v>423.7731153846154</v>
      </c>
      <c r="G1316" s="119" t="s">
        <v>19</v>
      </c>
      <c r="H1316" s="215" t="s">
        <v>1571</v>
      </c>
      <c r="I1316" s="220"/>
      <c r="J1316" s="119"/>
      <c r="K1316" s="119"/>
      <c r="L1316" s="119"/>
      <c r="M1316" s="216"/>
      <c r="N1316" s="119"/>
      <c r="O1316" s="119"/>
      <c r="P1316" s="119"/>
      <c r="Q1316" s="215" t="s">
        <v>1287</v>
      </c>
      <c r="R1316" s="215" t="s">
        <v>1441</v>
      </c>
      <c r="S1316" s="119"/>
      <c r="T1316" s="119"/>
      <c r="U1316" s="119"/>
      <c r="V1316" s="119"/>
      <c r="W1316" s="119"/>
      <c r="X1316" s="119"/>
      <c r="Y1316" s="119"/>
      <c r="Z1316" s="119"/>
      <c r="AA1316" s="221" t="s">
        <v>788</v>
      </c>
      <c r="AB1316" s="18">
        <v>22.4</v>
      </c>
      <c r="AC1316" s="222">
        <v>18.59</v>
      </c>
      <c r="AD1316" s="223"/>
      <c r="AE1316" s="222">
        <v>18.59</v>
      </c>
      <c r="AF1316" s="222">
        <v>0.23</v>
      </c>
      <c r="AG1316" s="222">
        <v>18.59</v>
      </c>
      <c r="AH1316" s="146">
        <f t="shared" si="28"/>
        <v>18.790000000000003</v>
      </c>
      <c r="AI1316" s="222">
        <v>27.5</v>
      </c>
      <c r="AJ1316" s="223"/>
      <c r="AK1316" s="119"/>
      <c r="AL1316" s="119"/>
      <c r="AM1316" s="119" t="s">
        <v>789</v>
      </c>
      <c r="AN1316" s="119" t="s">
        <v>231</v>
      </c>
      <c r="AO1316" s="119">
        <v>284</v>
      </c>
      <c r="AP1316" s="119"/>
      <c r="AQ1316" s="119">
        <v>599</v>
      </c>
      <c r="AR1316" s="119">
        <v>609</v>
      </c>
      <c r="AS1316" s="119">
        <v>2009</v>
      </c>
      <c r="AT1316" s="119"/>
      <c r="AU1316" s="119"/>
      <c r="AV1316" s="119"/>
      <c r="AW1316" s="119" t="s">
        <v>790</v>
      </c>
      <c r="AX1316" s="119"/>
      <c r="AY1316" s="119"/>
      <c r="AZ1316" s="119"/>
      <c r="BA1316" s="119"/>
      <c r="BB1316" s="119"/>
      <c r="BC1316" s="119"/>
      <c r="BD1316" s="119"/>
      <c r="BE1316" s="119"/>
      <c r="BF1316" s="119"/>
      <c r="BG1316" s="119"/>
      <c r="BH1316" s="119"/>
      <c r="BI1316" s="119"/>
      <c r="BJ1316" s="119"/>
      <c r="BK1316" s="237"/>
      <c r="BL1316" s="238"/>
      <c r="BM1316" s="238"/>
      <c r="BN1316" s="238"/>
      <c r="BO1316" s="238"/>
      <c r="BP1316" s="154"/>
      <c r="BQ1316" s="154"/>
      <c r="BR1316" s="119"/>
    </row>
    <row r="1317" spans="1:70" ht="12" customHeight="1">
      <c r="A1317" s="215" t="s">
        <v>1586</v>
      </c>
      <c r="B1317" s="216">
        <v>419.81</v>
      </c>
      <c r="C1317" s="119"/>
      <c r="D1317" s="218">
        <v>419.55</v>
      </c>
      <c r="E1317" s="219" t="s">
        <v>786</v>
      </c>
      <c r="F1317" s="69">
        <f>IF(D1317&lt;=418.7,(D1317-'[2]Stages'!$C$80)*'[2]Stages'!$H$81+'[2]Stages'!$E$80,IF(D1317&lt;=421.3,(D1317-'[2]Stages'!$C$81)*'[2]Stages'!$H$82+'[2]Stages'!$E$81,IF(D1317&lt;=422.9,(D1317-'[2]Stages'!$C$82)*'[2]Stages'!$H$83+'[2]Stages'!$E$82,IF(D1317&lt;=426.2,(D1317-'[2]Stages'!$C$83)*'[2]Stages'!$H$84+'[2]Stages'!$E$83,IF(D1317&lt;=428.2,(D1317-'[2]Stages'!$C$84)*'[2]Stages'!$H$85+'[2]Stages'!$E$84)))))</f>
        <v>423.8132692307692</v>
      </c>
      <c r="G1317" s="119" t="s">
        <v>19</v>
      </c>
      <c r="H1317" s="215" t="s">
        <v>1571</v>
      </c>
      <c r="I1317" s="220"/>
      <c r="J1317" s="119"/>
      <c r="K1317" s="119"/>
      <c r="L1317" s="119"/>
      <c r="M1317" s="216"/>
      <c r="N1317" s="119"/>
      <c r="O1317" s="119"/>
      <c r="P1317" s="119"/>
      <c r="Q1317" s="215" t="s">
        <v>1287</v>
      </c>
      <c r="R1317" s="215" t="s">
        <v>1441</v>
      </c>
      <c r="S1317" s="119"/>
      <c r="T1317" s="119"/>
      <c r="U1317" s="119"/>
      <c r="V1317" s="119"/>
      <c r="W1317" s="119"/>
      <c r="X1317" s="119"/>
      <c r="Y1317" s="119"/>
      <c r="Z1317" s="119"/>
      <c r="AA1317" s="221" t="s">
        <v>788</v>
      </c>
      <c r="AB1317" s="18">
        <v>22.4</v>
      </c>
      <c r="AC1317" s="222">
        <v>17.88</v>
      </c>
      <c r="AD1317" s="223"/>
      <c r="AE1317" s="222">
        <v>17.88</v>
      </c>
      <c r="AF1317" s="222">
        <v>0.45</v>
      </c>
      <c r="AG1317" s="222">
        <v>17.88</v>
      </c>
      <c r="AH1317" s="146">
        <f t="shared" si="28"/>
        <v>18.080000000000002</v>
      </c>
      <c r="AI1317" s="222">
        <v>30.6</v>
      </c>
      <c r="AJ1317" s="223"/>
      <c r="AK1317" s="119"/>
      <c r="AL1317" s="119"/>
      <c r="AM1317" s="119" t="s">
        <v>789</v>
      </c>
      <c r="AN1317" s="119" t="s">
        <v>231</v>
      </c>
      <c r="AO1317" s="119">
        <v>284</v>
      </c>
      <c r="AP1317" s="119"/>
      <c r="AQ1317" s="119">
        <v>599</v>
      </c>
      <c r="AR1317" s="119">
        <v>609</v>
      </c>
      <c r="AS1317" s="119">
        <v>2009</v>
      </c>
      <c r="AT1317" s="119"/>
      <c r="AU1317" s="119"/>
      <c r="AV1317" s="119"/>
      <c r="AW1317" s="119" t="s">
        <v>790</v>
      </c>
      <c r="AX1317" s="119"/>
      <c r="AY1317" s="119"/>
      <c r="AZ1317" s="119"/>
      <c r="BA1317" s="119"/>
      <c r="BB1317" s="119"/>
      <c r="BC1317" s="119"/>
      <c r="BD1317" s="119"/>
      <c r="BE1317" s="119"/>
      <c r="BF1317" s="119"/>
      <c r="BG1317" s="119"/>
      <c r="BH1317" s="119"/>
      <c r="BI1317" s="119"/>
      <c r="BJ1317" s="119"/>
      <c r="BK1317" s="237"/>
      <c r="BL1317" s="238"/>
      <c r="BM1317" s="238"/>
      <c r="BN1317" s="238"/>
      <c r="BO1317" s="238"/>
      <c r="BP1317" s="154"/>
      <c r="BQ1317" s="154"/>
      <c r="BR1317" s="119"/>
    </row>
    <row r="1318" spans="1:70" ht="12" customHeight="1">
      <c r="A1318" s="215" t="s">
        <v>1587</v>
      </c>
      <c r="B1318" s="216">
        <v>419.87</v>
      </c>
      <c r="C1318" s="119"/>
      <c r="D1318" s="218">
        <v>419.61</v>
      </c>
      <c r="E1318" s="219" t="s">
        <v>786</v>
      </c>
      <c r="F1318" s="69">
        <f>IF(D1318&lt;=418.7,(D1318-'[2]Stages'!$C$80)*'[2]Stages'!$H$81+'[2]Stages'!$E$80,IF(D1318&lt;=421.3,(D1318-'[2]Stages'!$C$81)*'[2]Stages'!$H$82+'[2]Stages'!$E$81,IF(D1318&lt;=422.9,(D1318-'[2]Stages'!$C$82)*'[2]Stages'!$H$83+'[2]Stages'!$E$82,IF(D1318&lt;=426.2,(D1318-'[2]Stages'!$C$83)*'[2]Stages'!$H$84+'[2]Stages'!$E$83,IF(D1318&lt;=428.2,(D1318-'[2]Stages'!$C$84)*'[2]Stages'!$H$85+'[2]Stages'!$E$84)))))</f>
        <v>423.8735</v>
      </c>
      <c r="G1318" s="119" t="s">
        <v>19</v>
      </c>
      <c r="H1318" s="215" t="s">
        <v>1571</v>
      </c>
      <c r="I1318" s="220"/>
      <c r="J1318" s="119"/>
      <c r="K1318" s="119"/>
      <c r="L1318" s="119"/>
      <c r="M1318" s="216"/>
      <c r="N1318" s="119"/>
      <c r="O1318" s="119"/>
      <c r="P1318" s="119"/>
      <c r="Q1318" s="215" t="s">
        <v>1287</v>
      </c>
      <c r="R1318" s="215" t="s">
        <v>1441</v>
      </c>
      <c r="S1318" s="119"/>
      <c r="T1318" s="119"/>
      <c r="U1318" s="119"/>
      <c r="V1318" s="119"/>
      <c r="W1318" s="119"/>
      <c r="X1318" s="119"/>
      <c r="Y1318" s="119"/>
      <c r="Z1318" s="119"/>
      <c r="AA1318" s="221" t="s">
        <v>788</v>
      </c>
      <c r="AB1318" s="18">
        <v>22.4</v>
      </c>
      <c r="AC1318" s="222">
        <v>17.3</v>
      </c>
      <c r="AD1318" s="223"/>
      <c r="AE1318" s="222">
        <v>17.3</v>
      </c>
      <c r="AF1318" s="222">
        <v>0.21</v>
      </c>
      <c r="AG1318" s="222">
        <v>17.3</v>
      </c>
      <c r="AH1318" s="146">
        <f t="shared" si="28"/>
        <v>17.500000000000004</v>
      </c>
      <c r="AI1318" s="222">
        <v>33.1</v>
      </c>
      <c r="AJ1318" s="223"/>
      <c r="AK1318" s="119"/>
      <c r="AL1318" s="119"/>
      <c r="AM1318" s="119" t="s">
        <v>789</v>
      </c>
      <c r="AN1318" s="119" t="s">
        <v>231</v>
      </c>
      <c r="AO1318" s="119">
        <v>284</v>
      </c>
      <c r="AP1318" s="119"/>
      <c r="AQ1318" s="119">
        <v>599</v>
      </c>
      <c r="AR1318" s="119">
        <v>609</v>
      </c>
      <c r="AS1318" s="119">
        <v>2009</v>
      </c>
      <c r="AT1318" s="119"/>
      <c r="AU1318" s="119"/>
      <c r="AV1318" s="119"/>
      <c r="AW1318" s="119" t="s">
        <v>790</v>
      </c>
      <c r="AX1318" s="119"/>
      <c r="AY1318" s="119"/>
      <c r="AZ1318" s="119"/>
      <c r="BA1318" s="119"/>
      <c r="BB1318" s="119"/>
      <c r="BC1318" s="119"/>
      <c r="BD1318" s="119"/>
      <c r="BE1318" s="119"/>
      <c r="BF1318" s="119"/>
      <c r="BG1318" s="119"/>
      <c r="BH1318" s="119"/>
      <c r="BI1318" s="119"/>
      <c r="BJ1318" s="119"/>
      <c r="BK1318" s="237"/>
      <c r="BL1318" s="238"/>
      <c r="BM1318" s="238"/>
      <c r="BN1318" s="238"/>
      <c r="BO1318" s="238"/>
      <c r="BP1318" s="154"/>
      <c r="BQ1318" s="154"/>
      <c r="BR1318" s="119"/>
    </row>
    <row r="1319" spans="1:70" ht="12" customHeight="1">
      <c r="A1319" s="215" t="s">
        <v>1588</v>
      </c>
      <c r="B1319" s="216">
        <v>419.91</v>
      </c>
      <c r="C1319" s="119"/>
      <c r="D1319" s="218">
        <v>419.66</v>
      </c>
      <c r="E1319" s="219" t="s">
        <v>786</v>
      </c>
      <c r="F1319" s="69">
        <f>IF(D1319&lt;=418.7,(D1319-'[2]Stages'!$C$80)*'[2]Stages'!$H$81+'[2]Stages'!$E$80,IF(D1319&lt;=421.3,(D1319-'[2]Stages'!$C$81)*'[2]Stages'!$H$82+'[2]Stages'!$E$81,IF(D1319&lt;=422.9,(D1319-'[2]Stages'!$C$82)*'[2]Stages'!$H$83+'[2]Stages'!$E$82,IF(D1319&lt;=426.2,(D1319-'[2]Stages'!$C$83)*'[2]Stages'!$H$84+'[2]Stages'!$E$83,IF(D1319&lt;=428.2,(D1319-'[2]Stages'!$C$84)*'[2]Stages'!$H$85+'[2]Stages'!$E$84)))))</f>
        <v>423.9236923076923</v>
      </c>
      <c r="G1319" s="119" t="s">
        <v>19</v>
      </c>
      <c r="H1319" s="215" t="s">
        <v>1571</v>
      </c>
      <c r="I1319" s="220"/>
      <c r="J1319" s="119"/>
      <c r="K1319" s="119"/>
      <c r="L1319" s="119"/>
      <c r="M1319" s="216"/>
      <c r="N1319" s="119"/>
      <c r="O1319" s="119"/>
      <c r="P1319" s="119"/>
      <c r="Q1319" s="215" t="s">
        <v>1287</v>
      </c>
      <c r="R1319" s="215" t="s">
        <v>1441</v>
      </c>
      <c r="S1319" s="119"/>
      <c r="T1319" s="119"/>
      <c r="U1319" s="119"/>
      <c r="V1319" s="119"/>
      <c r="W1319" s="119"/>
      <c r="X1319" s="119"/>
      <c r="Y1319" s="119"/>
      <c r="Z1319" s="119"/>
      <c r="AA1319" s="221" t="s">
        <v>788</v>
      </c>
      <c r="AB1319" s="18">
        <v>22.4</v>
      </c>
      <c r="AC1319" s="222">
        <v>17.95</v>
      </c>
      <c r="AD1319" s="223"/>
      <c r="AE1319" s="222">
        <v>17.95</v>
      </c>
      <c r="AF1319" s="222">
        <v>0.23</v>
      </c>
      <c r="AG1319" s="222">
        <v>17.95</v>
      </c>
      <c r="AH1319" s="146">
        <f t="shared" si="28"/>
        <v>18.150000000000002</v>
      </c>
      <c r="AI1319" s="222">
        <v>30.3</v>
      </c>
      <c r="AJ1319" s="223"/>
      <c r="AK1319" s="119"/>
      <c r="AL1319" s="119"/>
      <c r="AM1319" s="119" t="s">
        <v>789</v>
      </c>
      <c r="AN1319" s="119" t="s">
        <v>231</v>
      </c>
      <c r="AO1319" s="119">
        <v>284</v>
      </c>
      <c r="AP1319" s="119"/>
      <c r="AQ1319" s="119">
        <v>599</v>
      </c>
      <c r="AR1319" s="119">
        <v>609</v>
      </c>
      <c r="AS1319" s="119">
        <v>2009</v>
      </c>
      <c r="AT1319" s="119"/>
      <c r="AU1319" s="119"/>
      <c r="AV1319" s="119"/>
      <c r="AW1319" s="119" t="s">
        <v>790</v>
      </c>
      <c r="AX1319" s="119"/>
      <c r="AY1319" s="119"/>
      <c r="AZ1319" s="119"/>
      <c r="BA1319" s="119"/>
      <c r="BB1319" s="119"/>
      <c r="BC1319" s="119"/>
      <c r="BD1319" s="119"/>
      <c r="BE1319" s="119"/>
      <c r="BF1319" s="119"/>
      <c r="BG1319" s="119"/>
      <c r="BH1319" s="119"/>
      <c r="BI1319" s="119"/>
      <c r="BJ1319" s="119"/>
      <c r="BK1319" s="237"/>
      <c r="BL1319" s="238"/>
      <c r="BM1319" s="238"/>
      <c r="BN1319" s="238"/>
      <c r="BO1319" s="238"/>
      <c r="BP1319" s="154"/>
      <c r="BQ1319" s="154"/>
      <c r="BR1319" s="119"/>
    </row>
    <row r="1320" spans="1:70" ht="12" customHeight="1">
      <c r="A1320" s="215" t="s">
        <v>1589</v>
      </c>
      <c r="B1320" s="216">
        <v>419.96</v>
      </c>
      <c r="C1320" s="119"/>
      <c r="D1320" s="218">
        <v>419.71</v>
      </c>
      <c r="E1320" s="219" t="s">
        <v>786</v>
      </c>
      <c r="F1320" s="69">
        <f>IF(D1320&lt;=418.7,(D1320-'[2]Stages'!$C$80)*'[2]Stages'!$H$81+'[2]Stages'!$E$80,IF(D1320&lt;=421.3,(D1320-'[2]Stages'!$C$81)*'[2]Stages'!$H$82+'[2]Stages'!$E$81,IF(D1320&lt;=422.9,(D1320-'[2]Stages'!$C$82)*'[2]Stages'!$H$83+'[2]Stages'!$E$82,IF(D1320&lt;=426.2,(D1320-'[2]Stages'!$C$83)*'[2]Stages'!$H$84+'[2]Stages'!$E$83,IF(D1320&lt;=428.2,(D1320-'[2]Stages'!$C$84)*'[2]Stages'!$H$85+'[2]Stages'!$E$84)))))</f>
        <v>423.9738846153846</v>
      </c>
      <c r="G1320" s="119" t="s">
        <v>19</v>
      </c>
      <c r="H1320" s="215" t="s">
        <v>1571</v>
      </c>
      <c r="I1320" s="220"/>
      <c r="J1320" s="119"/>
      <c r="K1320" s="119"/>
      <c r="L1320" s="119"/>
      <c r="M1320" s="216"/>
      <c r="N1320" s="119"/>
      <c r="O1320" s="119"/>
      <c r="P1320" s="119"/>
      <c r="Q1320" s="215" t="s">
        <v>1287</v>
      </c>
      <c r="R1320" s="215" t="s">
        <v>1441</v>
      </c>
      <c r="S1320" s="119"/>
      <c r="T1320" s="119"/>
      <c r="U1320" s="119"/>
      <c r="V1320" s="119"/>
      <c r="W1320" s="119"/>
      <c r="X1320" s="119"/>
      <c r="Y1320" s="119"/>
      <c r="Z1320" s="119"/>
      <c r="AA1320" s="221" t="s">
        <v>788</v>
      </c>
      <c r="AB1320" s="18">
        <v>22.4</v>
      </c>
      <c r="AC1320" s="222">
        <v>17.86</v>
      </c>
      <c r="AD1320" s="223"/>
      <c r="AE1320" s="222">
        <v>17.86</v>
      </c>
      <c r="AF1320" s="222">
        <v>0.92</v>
      </c>
      <c r="AG1320" s="222">
        <v>17.86</v>
      </c>
      <c r="AH1320" s="146">
        <f t="shared" si="28"/>
        <v>18.060000000000002</v>
      </c>
      <c r="AI1320" s="222">
        <v>30.7</v>
      </c>
      <c r="AJ1320" s="223"/>
      <c r="AK1320" s="119"/>
      <c r="AL1320" s="119"/>
      <c r="AM1320" s="119" t="s">
        <v>789</v>
      </c>
      <c r="AN1320" s="119" t="s">
        <v>231</v>
      </c>
      <c r="AO1320" s="119">
        <v>284</v>
      </c>
      <c r="AP1320" s="119"/>
      <c r="AQ1320" s="119">
        <v>599</v>
      </c>
      <c r="AR1320" s="119">
        <v>609</v>
      </c>
      <c r="AS1320" s="119">
        <v>2009</v>
      </c>
      <c r="AT1320" s="119"/>
      <c r="AU1320" s="119"/>
      <c r="AV1320" s="119"/>
      <c r="AW1320" s="119" t="s">
        <v>790</v>
      </c>
      <c r="AX1320" s="119"/>
      <c r="AY1320" s="119"/>
      <c r="AZ1320" s="119"/>
      <c r="BA1320" s="119"/>
      <c r="BB1320" s="119"/>
      <c r="BC1320" s="119"/>
      <c r="BD1320" s="119"/>
      <c r="BE1320" s="119"/>
      <c r="BF1320" s="119"/>
      <c r="BG1320" s="119"/>
      <c r="BH1320" s="119"/>
      <c r="BI1320" s="119"/>
      <c r="BJ1320" s="119"/>
      <c r="BK1320" s="237"/>
      <c r="BL1320" s="238"/>
      <c r="BM1320" s="238"/>
      <c r="BN1320" s="238"/>
      <c r="BO1320" s="238"/>
      <c r="BP1320" s="154"/>
      <c r="BQ1320" s="154"/>
      <c r="BR1320" s="119"/>
    </row>
    <row r="1321" spans="1:70" ht="12" customHeight="1">
      <c r="A1321" s="215" t="s">
        <v>1590</v>
      </c>
      <c r="B1321" s="216">
        <v>420</v>
      </c>
      <c r="C1321" s="119"/>
      <c r="D1321" s="218">
        <v>419.75</v>
      </c>
      <c r="E1321" s="219" t="s">
        <v>786</v>
      </c>
      <c r="F1321" s="69">
        <f>IF(D1321&lt;=418.7,(D1321-'[2]Stages'!$C$80)*'[2]Stages'!$H$81+'[2]Stages'!$E$80,IF(D1321&lt;=421.3,(D1321-'[2]Stages'!$C$81)*'[2]Stages'!$H$82+'[2]Stages'!$E$81,IF(D1321&lt;=422.9,(D1321-'[2]Stages'!$C$82)*'[2]Stages'!$H$83+'[2]Stages'!$E$82,IF(D1321&lt;=426.2,(D1321-'[2]Stages'!$C$83)*'[2]Stages'!$H$84+'[2]Stages'!$E$83,IF(D1321&lt;=428.2,(D1321-'[2]Stages'!$C$84)*'[2]Stages'!$H$85+'[2]Stages'!$E$84)))))</f>
        <v>424.01403846153846</v>
      </c>
      <c r="G1321" s="119" t="s">
        <v>19</v>
      </c>
      <c r="H1321" s="215" t="s">
        <v>1571</v>
      </c>
      <c r="I1321" s="220"/>
      <c r="J1321" s="119"/>
      <c r="K1321" s="119"/>
      <c r="L1321" s="119"/>
      <c r="M1321" s="216"/>
      <c r="N1321" s="119"/>
      <c r="O1321" s="119"/>
      <c r="P1321" s="119"/>
      <c r="Q1321" s="215" t="s">
        <v>1287</v>
      </c>
      <c r="R1321" s="215" t="s">
        <v>1441</v>
      </c>
      <c r="S1321" s="119"/>
      <c r="T1321" s="119"/>
      <c r="U1321" s="119"/>
      <c r="V1321" s="119"/>
      <c r="W1321" s="119"/>
      <c r="X1321" s="119"/>
      <c r="Y1321" s="119"/>
      <c r="Z1321" s="119"/>
      <c r="AA1321" s="221" t="s">
        <v>788</v>
      </c>
      <c r="AB1321" s="18">
        <v>22.4</v>
      </c>
      <c r="AC1321" s="222">
        <v>17.11</v>
      </c>
      <c r="AD1321" s="223"/>
      <c r="AE1321" s="222">
        <v>17.11</v>
      </c>
      <c r="AF1321" s="222">
        <v>0.11</v>
      </c>
      <c r="AG1321" s="222">
        <v>17.11</v>
      </c>
      <c r="AH1321" s="146">
        <f t="shared" si="28"/>
        <v>17.310000000000002</v>
      </c>
      <c r="AI1321" s="222">
        <v>34</v>
      </c>
      <c r="AJ1321" s="223"/>
      <c r="AK1321" s="119"/>
      <c r="AL1321" s="119"/>
      <c r="AM1321" s="119" t="s">
        <v>789</v>
      </c>
      <c r="AN1321" s="119" t="s">
        <v>231</v>
      </c>
      <c r="AO1321" s="119">
        <v>284</v>
      </c>
      <c r="AP1321" s="119"/>
      <c r="AQ1321" s="119">
        <v>599</v>
      </c>
      <c r="AR1321" s="119">
        <v>609</v>
      </c>
      <c r="AS1321" s="119">
        <v>2009</v>
      </c>
      <c r="AT1321" s="119"/>
      <c r="AU1321" s="119"/>
      <c r="AV1321" s="119"/>
      <c r="AW1321" s="119" t="s">
        <v>790</v>
      </c>
      <c r="AX1321" s="119"/>
      <c r="AY1321" s="119"/>
      <c r="AZ1321" s="119"/>
      <c r="BA1321" s="119"/>
      <c r="BB1321" s="119"/>
      <c r="BC1321" s="119"/>
      <c r="BD1321" s="119"/>
      <c r="BE1321" s="119"/>
      <c r="BF1321" s="119"/>
      <c r="BG1321" s="119"/>
      <c r="BH1321" s="119"/>
      <c r="BI1321" s="119"/>
      <c r="BJ1321" s="119"/>
      <c r="BK1321" s="237"/>
      <c r="BL1321" s="238"/>
      <c r="BM1321" s="238"/>
      <c r="BN1321" s="238"/>
      <c r="BO1321" s="238"/>
      <c r="BP1321" s="154"/>
      <c r="BQ1321" s="154"/>
      <c r="BR1321" s="119"/>
    </row>
    <row r="1322" spans="1:69" ht="12" customHeight="1">
      <c r="A1322" s="99" t="s">
        <v>1591</v>
      </c>
      <c r="D1322" s="102">
        <v>420</v>
      </c>
      <c r="E1322" s="103" t="s">
        <v>276</v>
      </c>
      <c r="F1322" s="69">
        <f>IF(D1322&lt;=418.7,(D1322-'[2]Stages'!$C$80)*'[2]Stages'!$H$81+'[2]Stages'!$E$80,IF(D1322&lt;=421.3,(D1322-'[2]Stages'!$C$81)*'[2]Stages'!$H$82+'[2]Stages'!$E$81,IF(D1322&lt;=422.9,(D1322-'[2]Stages'!$C$82)*'[2]Stages'!$H$83+'[2]Stages'!$E$82,IF(D1322&lt;=426.2,(D1322-'[2]Stages'!$C$83)*'[2]Stages'!$H$84+'[2]Stages'!$E$83,IF(D1322&lt;=428.2,(D1322-'[2]Stages'!$C$84)*'[2]Stages'!$H$85+'[2]Stages'!$E$84)))))</f>
        <v>424.265</v>
      </c>
      <c r="G1322" s="101" t="s">
        <v>1592</v>
      </c>
      <c r="H1322" s="101" t="s">
        <v>1593</v>
      </c>
      <c r="J1322" s="101" t="s">
        <v>1571</v>
      </c>
      <c r="K1322" s="101" t="s">
        <v>1594</v>
      </c>
      <c r="Q1322" s="101" t="s">
        <v>1595</v>
      </c>
      <c r="R1322" s="101" t="s">
        <v>1596</v>
      </c>
      <c r="U1322" s="101"/>
      <c r="W1322" s="101" t="s">
        <v>1597</v>
      </c>
      <c r="AA1322" s="101" t="s">
        <v>1598</v>
      </c>
      <c r="AB1322" s="18">
        <v>21.7</v>
      </c>
      <c r="AC1322" s="100">
        <v>19</v>
      </c>
      <c r="AE1322" s="100">
        <v>19</v>
      </c>
      <c r="AG1322" s="100">
        <v>19</v>
      </c>
      <c r="AH1322" s="146">
        <f t="shared" si="28"/>
        <v>19.900000000000002</v>
      </c>
      <c r="AI1322" s="180"/>
      <c r="AJ1322" s="180"/>
      <c r="AM1322" s="99" t="s">
        <v>1599</v>
      </c>
      <c r="AN1322" s="99" t="s">
        <v>1600</v>
      </c>
      <c r="AO1322" s="100">
        <v>64</v>
      </c>
      <c r="AP1322" s="99">
        <v>11</v>
      </c>
      <c r="AQ1322" s="100">
        <v>1859</v>
      </c>
      <c r="AR1322" s="100">
        <v>1872</v>
      </c>
      <c r="AS1322" s="100">
        <v>2000</v>
      </c>
      <c r="AT1322" s="99"/>
      <c r="AU1322" s="99"/>
      <c r="AV1322" s="99"/>
      <c r="AW1322" s="99" t="s">
        <v>1601</v>
      </c>
      <c r="AX1322" s="181">
        <v>480</v>
      </c>
      <c r="AY1322" s="181"/>
      <c r="AZ1322" s="181"/>
      <c r="BK1322" s="237"/>
      <c r="BL1322" s="238"/>
      <c r="BM1322" s="238"/>
      <c r="BN1322" s="238"/>
      <c r="BO1322" s="238"/>
      <c r="BP1322" s="154"/>
      <c r="BQ1322" s="154"/>
    </row>
    <row r="1323" spans="1:52" ht="12" customHeight="1">
      <c r="A1323" s="99" t="s">
        <v>1602</v>
      </c>
      <c r="D1323" s="102">
        <v>420</v>
      </c>
      <c r="E1323" s="103" t="s">
        <v>276</v>
      </c>
      <c r="F1323" s="69">
        <f>IF(D1323&lt;=418.7,(D1323-'[2]Stages'!$C$80)*'[2]Stages'!$H$81+'[2]Stages'!$E$80,IF(D1323&lt;=421.3,(D1323-'[2]Stages'!$C$81)*'[2]Stages'!$H$82+'[2]Stages'!$E$81,IF(D1323&lt;=422.9,(D1323-'[2]Stages'!$C$82)*'[2]Stages'!$H$83+'[2]Stages'!$E$82,IF(D1323&lt;=426.2,(D1323-'[2]Stages'!$C$83)*'[2]Stages'!$H$84+'[2]Stages'!$E$83,IF(D1323&lt;=428.2,(D1323-'[2]Stages'!$C$84)*'[2]Stages'!$H$85+'[2]Stages'!$E$84)))))</f>
        <v>424.265</v>
      </c>
      <c r="G1323" s="101" t="s">
        <v>1592</v>
      </c>
      <c r="H1323" s="101" t="s">
        <v>1593</v>
      </c>
      <c r="J1323" s="101" t="s">
        <v>1571</v>
      </c>
      <c r="K1323" s="101" t="s">
        <v>1594</v>
      </c>
      <c r="Q1323" s="101" t="s">
        <v>1595</v>
      </c>
      <c r="R1323" s="101" t="s">
        <v>1603</v>
      </c>
      <c r="U1323" s="101" t="s">
        <v>1604</v>
      </c>
      <c r="W1323" s="101" t="s">
        <v>1597</v>
      </c>
      <c r="AA1323" s="101" t="s">
        <v>1605</v>
      </c>
      <c r="AB1323" s="18">
        <v>21.7</v>
      </c>
      <c r="AC1323" s="100">
        <v>19.1</v>
      </c>
      <c r="AE1323" s="100">
        <v>19.1</v>
      </c>
      <c r="AG1323" s="100">
        <v>19.1</v>
      </c>
      <c r="AH1323" s="146">
        <f t="shared" si="28"/>
        <v>20.000000000000004</v>
      </c>
      <c r="AI1323" s="173"/>
      <c r="AJ1323" s="173"/>
      <c r="AM1323" s="99" t="s">
        <v>1599</v>
      </c>
      <c r="AN1323" s="99" t="s">
        <v>1600</v>
      </c>
      <c r="AO1323" s="100">
        <v>64</v>
      </c>
      <c r="AP1323" s="99">
        <v>11</v>
      </c>
      <c r="AQ1323" s="100">
        <v>1859</v>
      </c>
      <c r="AR1323" s="100">
        <v>1872</v>
      </c>
      <c r="AS1323" s="100">
        <v>2000</v>
      </c>
      <c r="AT1323" s="99"/>
      <c r="AU1323" s="99"/>
      <c r="AV1323" s="99"/>
      <c r="AW1323" s="99" t="s">
        <v>1601</v>
      </c>
      <c r="AX1323" s="239">
        <v>485</v>
      </c>
      <c r="AY1323" s="240"/>
      <c r="AZ1323" s="241"/>
    </row>
    <row r="1324" spans="1:69" ht="12" customHeight="1">
      <c r="A1324" s="99" t="s">
        <v>1606</v>
      </c>
      <c r="D1324" s="102">
        <v>420</v>
      </c>
      <c r="E1324" s="103" t="s">
        <v>276</v>
      </c>
      <c r="F1324" s="69">
        <f>IF(D1324&lt;=418.7,(D1324-'[2]Stages'!$C$80)*'[2]Stages'!$H$81+'[2]Stages'!$E$80,IF(D1324&lt;=421.3,(D1324-'[2]Stages'!$C$81)*'[2]Stages'!$H$82+'[2]Stages'!$E$81,IF(D1324&lt;=422.9,(D1324-'[2]Stages'!$C$82)*'[2]Stages'!$H$83+'[2]Stages'!$E$82,IF(D1324&lt;=426.2,(D1324-'[2]Stages'!$C$83)*'[2]Stages'!$H$84+'[2]Stages'!$E$83,IF(D1324&lt;=428.2,(D1324-'[2]Stages'!$C$84)*'[2]Stages'!$H$85+'[2]Stages'!$E$84)))))</f>
        <v>424.265</v>
      </c>
      <c r="G1324" s="101" t="s">
        <v>1592</v>
      </c>
      <c r="H1324" s="101" t="s">
        <v>1593</v>
      </c>
      <c r="J1324" s="101" t="s">
        <v>1571</v>
      </c>
      <c r="K1324" s="101" t="s">
        <v>1594</v>
      </c>
      <c r="Q1324" s="101" t="s">
        <v>1595</v>
      </c>
      <c r="R1324" s="101" t="s">
        <v>1596</v>
      </c>
      <c r="U1324" s="101"/>
      <c r="W1324" s="101" t="s">
        <v>1597</v>
      </c>
      <c r="AA1324" s="101" t="s">
        <v>1607</v>
      </c>
      <c r="AB1324" s="18">
        <v>21.7</v>
      </c>
      <c r="AC1324" s="100">
        <v>19.2</v>
      </c>
      <c r="AE1324" s="100">
        <v>19.2</v>
      </c>
      <c r="AG1324" s="100">
        <v>19.2</v>
      </c>
      <c r="AH1324" s="146">
        <f t="shared" si="28"/>
        <v>20.1</v>
      </c>
      <c r="AI1324" s="173"/>
      <c r="AJ1324" s="173"/>
      <c r="AM1324" s="99" t="s">
        <v>1599</v>
      </c>
      <c r="AN1324" s="99" t="s">
        <v>1600</v>
      </c>
      <c r="AO1324" s="100">
        <v>64</v>
      </c>
      <c r="AP1324" s="99">
        <v>11</v>
      </c>
      <c r="AQ1324" s="100">
        <v>1859</v>
      </c>
      <c r="AR1324" s="100">
        <v>1872</v>
      </c>
      <c r="AS1324" s="100">
        <v>2000</v>
      </c>
      <c r="AT1324" s="99"/>
      <c r="AU1324" s="99"/>
      <c r="AV1324" s="99"/>
      <c r="AW1324" s="99" t="s">
        <v>1601</v>
      </c>
      <c r="AX1324" s="239">
        <v>485</v>
      </c>
      <c r="AY1324" s="240"/>
      <c r="AZ1324" s="241">
        <v>485</v>
      </c>
      <c r="BA1324" s="108">
        <f>AVERAGE(AY1324:AY1346)</f>
        <v>18</v>
      </c>
      <c r="BB1324" s="108">
        <f>STDEV(AY1324:AY1346)</f>
        <v>1.043072384832423</v>
      </c>
      <c r="BC1324" s="109">
        <f>COUNT(AY1324:AY1346)</f>
        <v>6</v>
      </c>
      <c r="BD1324" s="108">
        <f>2*BB1324/(BC1324)^0.5</f>
        <v>0.8516650358758028</v>
      </c>
      <c r="BK1324" s="237"/>
      <c r="BL1324" s="238"/>
      <c r="BM1324" s="238"/>
      <c r="BN1324" s="238"/>
      <c r="BO1324" s="238"/>
      <c r="BP1324" s="154"/>
      <c r="BQ1324" s="154"/>
    </row>
    <row r="1325" spans="1:52" ht="12" customHeight="1">
      <c r="A1325" s="99" t="s">
        <v>1608</v>
      </c>
      <c r="D1325" s="102">
        <v>420</v>
      </c>
      <c r="E1325" s="103" t="s">
        <v>276</v>
      </c>
      <c r="F1325" s="69">
        <f>IF(D1325&lt;=418.7,(D1325-'[2]Stages'!$C$80)*'[2]Stages'!$H$81+'[2]Stages'!$E$80,IF(D1325&lt;=421.3,(D1325-'[2]Stages'!$C$81)*'[2]Stages'!$H$82+'[2]Stages'!$E$81,IF(D1325&lt;=422.9,(D1325-'[2]Stages'!$C$82)*'[2]Stages'!$H$83+'[2]Stages'!$E$82,IF(D1325&lt;=426.2,(D1325-'[2]Stages'!$C$83)*'[2]Stages'!$H$84+'[2]Stages'!$E$83,IF(D1325&lt;=428.2,(D1325-'[2]Stages'!$C$84)*'[2]Stages'!$H$85+'[2]Stages'!$E$84)))))</f>
        <v>424.265</v>
      </c>
      <c r="G1325" s="101" t="s">
        <v>1592</v>
      </c>
      <c r="H1325" s="101" t="s">
        <v>1593</v>
      </c>
      <c r="J1325" s="101" t="s">
        <v>1571</v>
      </c>
      <c r="K1325" s="101" t="s">
        <v>1594</v>
      </c>
      <c r="Q1325" s="101" t="s">
        <v>1595</v>
      </c>
      <c r="R1325" s="101" t="s">
        <v>1609</v>
      </c>
      <c r="U1325" s="101" t="s">
        <v>1604</v>
      </c>
      <c r="W1325" s="101" t="s">
        <v>1597</v>
      </c>
      <c r="AA1325" s="101" t="s">
        <v>1610</v>
      </c>
      <c r="AB1325" s="18">
        <v>21.7</v>
      </c>
      <c r="AC1325" s="100">
        <v>19.3</v>
      </c>
      <c r="AE1325" s="100">
        <v>19.3</v>
      </c>
      <c r="AG1325" s="100">
        <v>19.3</v>
      </c>
      <c r="AH1325" s="146">
        <f t="shared" si="28"/>
        <v>20.200000000000003</v>
      </c>
      <c r="AI1325" s="173"/>
      <c r="AJ1325" s="173"/>
      <c r="AM1325" s="99" t="s">
        <v>1599</v>
      </c>
      <c r="AN1325" s="99" t="s">
        <v>1600</v>
      </c>
      <c r="AO1325" s="100">
        <v>64</v>
      </c>
      <c r="AP1325" s="99">
        <v>11</v>
      </c>
      <c r="AQ1325" s="100">
        <v>1859</v>
      </c>
      <c r="AR1325" s="100">
        <v>1872</v>
      </c>
      <c r="AS1325" s="100">
        <v>2000</v>
      </c>
      <c r="AT1325" s="99"/>
      <c r="AU1325" s="99"/>
      <c r="AV1325" s="99"/>
      <c r="AW1325" s="99" t="s">
        <v>1601</v>
      </c>
      <c r="AX1325" s="239">
        <v>485</v>
      </c>
      <c r="AY1325" s="240"/>
      <c r="AZ1325" s="241"/>
    </row>
    <row r="1326" spans="1:52" ht="12" customHeight="1">
      <c r="A1326" s="99" t="s">
        <v>1611</v>
      </c>
      <c r="D1326" s="102">
        <v>420</v>
      </c>
      <c r="E1326" s="103" t="s">
        <v>276</v>
      </c>
      <c r="F1326" s="69">
        <f>IF(D1326&lt;=418.7,(D1326-'[2]Stages'!$C$80)*'[2]Stages'!$H$81+'[2]Stages'!$E$80,IF(D1326&lt;=421.3,(D1326-'[2]Stages'!$C$81)*'[2]Stages'!$H$82+'[2]Stages'!$E$81,IF(D1326&lt;=422.9,(D1326-'[2]Stages'!$C$82)*'[2]Stages'!$H$83+'[2]Stages'!$E$82,IF(D1326&lt;=426.2,(D1326-'[2]Stages'!$C$83)*'[2]Stages'!$H$84+'[2]Stages'!$E$83,IF(D1326&lt;=428.2,(D1326-'[2]Stages'!$C$84)*'[2]Stages'!$H$85+'[2]Stages'!$E$84)))))</f>
        <v>424.265</v>
      </c>
      <c r="G1326" s="101" t="s">
        <v>1592</v>
      </c>
      <c r="H1326" s="101" t="s">
        <v>1593</v>
      </c>
      <c r="J1326" s="101" t="s">
        <v>1571</v>
      </c>
      <c r="K1326" s="101" t="s">
        <v>1594</v>
      </c>
      <c r="Q1326" s="101" t="s">
        <v>1595</v>
      </c>
      <c r="R1326" s="101" t="s">
        <v>1612</v>
      </c>
      <c r="U1326" s="101" t="s">
        <v>1604</v>
      </c>
      <c r="W1326" s="101" t="s">
        <v>1597</v>
      </c>
      <c r="AA1326" s="101" t="s">
        <v>1613</v>
      </c>
      <c r="AB1326" s="18">
        <v>21.7</v>
      </c>
      <c r="AC1326" s="100">
        <v>19.4</v>
      </c>
      <c r="AE1326" s="100">
        <v>19.4</v>
      </c>
      <c r="AG1326" s="100">
        <v>19.4</v>
      </c>
      <c r="AH1326" s="146">
        <f t="shared" si="28"/>
        <v>20.3</v>
      </c>
      <c r="AI1326" s="173"/>
      <c r="AJ1326" s="173"/>
      <c r="AM1326" s="99" t="s">
        <v>1599</v>
      </c>
      <c r="AN1326" s="99" t="s">
        <v>1600</v>
      </c>
      <c r="AO1326" s="100">
        <v>64</v>
      </c>
      <c r="AP1326" s="99">
        <v>11</v>
      </c>
      <c r="AQ1326" s="100">
        <v>1859</v>
      </c>
      <c r="AR1326" s="100">
        <v>1872</v>
      </c>
      <c r="AS1326" s="100">
        <v>2000</v>
      </c>
      <c r="AT1326" s="99"/>
      <c r="AU1326" s="99"/>
      <c r="AV1326" s="99"/>
      <c r="AW1326" s="99" t="s">
        <v>1601</v>
      </c>
      <c r="AX1326" s="239">
        <v>485</v>
      </c>
      <c r="AY1326" s="240">
        <v>16.1</v>
      </c>
      <c r="AZ1326" s="241"/>
    </row>
    <row r="1327" spans="1:70" ht="12" customHeight="1">
      <c r="A1327" s="215" t="s">
        <v>1614</v>
      </c>
      <c r="B1327" s="216">
        <v>420.25</v>
      </c>
      <c r="C1327" s="119"/>
      <c r="D1327" s="218">
        <v>420.01</v>
      </c>
      <c r="E1327" s="219" t="s">
        <v>786</v>
      </c>
      <c r="F1327" s="69">
        <f>IF(D1327&lt;=418.7,(D1327-'[2]Stages'!$C$80)*'[2]Stages'!$H$81+'[2]Stages'!$E$80,IF(D1327&lt;=421.3,(D1327-'[2]Stages'!$C$81)*'[2]Stages'!$H$82+'[2]Stages'!$E$81,IF(D1327&lt;=422.9,(D1327-'[2]Stages'!$C$82)*'[2]Stages'!$H$83+'[2]Stages'!$E$82,IF(D1327&lt;=426.2,(D1327-'[2]Stages'!$C$83)*'[2]Stages'!$H$84+'[2]Stages'!$E$83,IF(D1327&lt;=428.2,(D1327-'[2]Stages'!$C$84)*'[2]Stages'!$H$85+'[2]Stages'!$E$84)))))</f>
        <v>424.27503846153843</v>
      </c>
      <c r="G1327" s="119" t="s">
        <v>19</v>
      </c>
      <c r="H1327" s="215" t="s">
        <v>1571</v>
      </c>
      <c r="I1327" s="220"/>
      <c r="J1327" s="119"/>
      <c r="K1327" s="119"/>
      <c r="L1327" s="119"/>
      <c r="M1327" s="216"/>
      <c r="N1327" s="119"/>
      <c r="O1327" s="119"/>
      <c r="P1327" s="119"/>
      <c r="Q1327" s="215" t="s">
        <v>1287</v>
      </c>
      <c r="R1327" s="215" t="s">
        <v>1441</v>
      </c>
      <c r="S1327" s="119"/>
      <c r="T1327" s="119"/>
      <c r="U1327" s="119"/>
      <c r="V1327" s="119"/>
      <c r="W1327" s="119"/>
      <c r="X1327" s="119"/>
      <c r="Y1327" s="119"/>
      <c r="Z1327" s="119"/>
      <c r="AA1327" s="221" t="s">
        <v>788</v>
      </c>
      <c r="AB1327" s="18">
        <v>22.4</v>
      </c>
      <c r="AC1327" s="222">
        <v>17.14</v>
      </c>
      <c r="AD1327" s="223"/>
      <c r="AE1327" s="222">
        <v>17.14</v>
      </c>
      <c r="AF1327" s="222">
        <v>0.2</v>
      </c>
      <c r="AG1327" s="222">
        <v>17.14</v>
      </c>
      <c r="AH1327" s="146">
        <f t="shared" si="28"/>
        <v>17.340000000000003</v>
      </c>
      <c r="AI1327" s="222">
        <v>33.8</v>
      </c>
      <c r="AJ1327" s="223"/>
      <c r="AK1327" s="119"/>
      <c r="AL1327" s="119"/>
      <c r="AM1327" s="119" t="s">
        <v>789</v>
      </c>
      <c r="AN1327" s="119" t="s">
        <v>231</v>
      </c>
      <c r="AO1327" s="119">
        <v>284</v>
      </c>
      <c r="AP1327" s="119"/>
      <c r="AQ1327" s="119">
        <v>599</v>
      </c>
      <c r="AR1327" s="119">
        <v>609</v>
      </c>
      <c r="AS1327" s="119">
        <v>2009</v>
      </c>
      <c r="AT1327" s="119"/>
      <c r="AU1327" s="119"/>
      <c r="AV1327" s="119"/>
      <c r="AW1327" s="119" t="s">
        <v>790</v>
      </c>
      <c r="AX1327" s="119"/>
      <c r="AY1327" s="119"/>
      <c r="AZ1327" s="119"/>
      <c r="BA1327" s="119"/>
      <c r="BB1327" s="119"/>
      <c r="BC1327" s="119"/>
      <c r="BD1327" s="119"/>
      <c r="BR1327" s="119"/>
    </row>
    <row r="1328" spans="1:52" ht="12" customHeight="1">
      <c r="A1328" s="99" t="s">
        <v>1615</v>
      </c>
      <c r="D1328" s="102">
        <v>421</v>
      </c>
      <c r="E1328" s="103" t="s">
        <v>276</v>
      </c>
      <c r="F1328" s="69">
        <f>IF(D1328&lt;=418.7,(D1328-'[2]Stages'!$C$80)*'[2]Stages'!$H$81+'[2]Stages'!$E$80,IF(D1328&lt;=421.3,(D1328-'[2]Stages'!$C$81)*'[2]Stages'!$H$82+'[2]Stages'!$E$81,IF(D1328&lt;=422.9,(D1328-'[2]Stages'!$C$82)*'[2]Stages'!$H$83+'[2]Stages'!$E$82,IF(D1328&lt;=426.2,(D1328-'[2]Stages'!$C$83)*'[2]Stages'!$H$84+'[2]Stages'!$E$83,IF(D1328&lt;=428.2,(D1328-'[2]Stages'!$C$84)*'[2]Stages'!$H$85+'[2]Stages'!$E$84)))))</f>
        <v>425.26884615384614</v>
      </c>
      <c r="G1328" s="101" t="s">
        <v>1592</v>
      </c>
      <c r="H1328" s="101" t="s">
        <v>1616</v>
      </c>
      <c r="J1328" s="101" t="s">
        <v>1571</v>
      </c>
      <c r="K1328" s="101" t="s">
        <v>1617</v>
      </c>
      <c r="Q1328" s="101" t="s">
        <v>1595</v>
      </c>
      <c r="R1328" s="101" t="s">
        <v>1618</v>
      </c>
      <c r="U1328" s="101"/>
      <c r="W1328" s="101" t="s">
        <v>1597</v>
      </c>
      <c r="AA1328" s="101" t="s">
        <v>1619</v>
      </c>
      <c r="AB1328" s="18">
        <v>21.7</v>
      </c>
      <c r="AC1328" s="100">
        <v>17.7</v>
      </c>
      <c r="AE1328" s="100">
        <v>17.7</v>
      </c>
      <c r="AG1328" s="100">
        <v>17.7</v>
      </c>
      <c r="AH1328" s="146">
        <f t="shared" si="28"/>
        <v>18.6</v>
      </c>
      <c r="AI1328" s="180"/>
      <c r="AJ1328" s="180"/>
      <c r="AM1328" s="99" t="s">
        <v>1599</v>
      </c>
      <c r="AN1328" s="99" t="s">
        <v>1600</v>
      </c>
      <c r="AO1328" s="100">
        <v>64</v>
      </c>
      <c r="AP1328" s="99">
        <v>11</v>
      </c>
      <c r="AQ1328" s="100">
        <v>1859</v>
      </c>
      <c r="AR1328" s="100">
        <v>1872</v>
      </c>
      <c r="AS1328" s="100">
        <v>2000</v>
      </c>
      <c r="AT1328" s="99"/>
      <c r="AU1328" s="99"/>
      <c r="AV1328" s="99"/>
      <c r="AW1328" s="99" t="s">
        <v>1601</v>
      </c>
      <c r="AX1328" s="181">
        <v>464</v>
      </c>
      <c r="AY1328" s="181"/>
      <c r="AZ1328" s="182"/>
    </row>
    <row r="1329" spans="1:52" ht="12" customHeight="1">
      <c r="A1329" s="99" t="s">
        <v>1620</v>
      </c>
      <c r="D1329" s="102">
        <v>421</v>
      </c>
      <c r="E1329" s="103" t="s">
        <v>276</v>
      </c>
      <c r="F1329" s="69">
        <f>IF(D1329&lt;=418.7,(D1329-'[2]Stages'!$C$80)*'[2]Stages'!$H$81+'[2]Stages'!$E$80,IF(D1329&lt;=421.3,(D1329-'[2]Stages'!$C$81)*'[2]Stages'!$H$82+'[2]Stages'!$E$81,IF(D1329&lt;=422.9,(D1329-'[2]Stages'!$C$82)*'[2]Stages'!$H$83+'[2]Stages'!$E$82,IF(D1329&lt;=426.2,(D1329-'[2]Stages'!$C$83)*'[2]Stages'!$H$84+'[2]Stages'!$E$83,IF(D1329&lt;=428.2,(D1329-'[2]Stages'!$C$84)*'[2]Stages'!$H$85+'[2]Stages'!$E$84)))))</f>
        <v>425.26884615384614</v>
      </c>
      <c r="G1329" s="101" t="s">
        <v>1592</v>
      </c>
      <c r="H1329" s="101" t="s">
        <v>1616</v>
      </c>
      <c r="J1329" s="101" t="s">
        <v>1571</v>
      </c>
      <c r="K1329" s="101" t="s">
        <v>1617</v>
      </c>
      <c r="Q1329" s="101" t="s">
        <v>1595</v>
      </c>
      <c r="R1329" s="101" t="s">
        <v>1618</v>
      </c>
      <c r="U1329" s="101"/>
      <c r="W1329" s="101" t="s">
        <v>1597</v>
      </c>
      <c r="AA1329" s="101" t="s">
        <v>1621</v>
      </c>
      <c r="AB1329" s="18">
        <v>21.7</v>
      </c>
      <c r="AC1329" s="100">
        <v>17.9</v>
      </c>
      <c r="AE1329" s="100">
        <v>17.9</v>
      </c>
      <c r="AG1329" s="100">
        <v>17.9</v>
      </c>
      <c r="AH1329" s="146">
        <f t="shared" si="28"/>
        <v>18.8</v>
      </c>
      <c r="AI1329" s="180"/>
      <c r="AJ1329" s="180"/>
      <c r="AM1329" s="99" t="s">
        <v>1599</v>
      </c>
      <c r="AN1329" s="99" t="s">
        <v>1600</v>
      </c>
      <c r="AO1329" s="100">
        <v>64</v>
      </c>
      <c r="AP1329" s="99">
        <v>11</v>
      </c>
      <c r="AQ1329" s="100">
        <v>1859</v>
      </c>
      <c r="AR1329" s="100">
        <v>1872</v>
      </c>
      <c r="AS1329" s="100">
        <v>2000</v>
      </c>
      <c r="AT1329" s="99"/>
      <c r="AU1329" s="99"/>
      <c r="AV1329" s="99"/>
      <c r="AW1329" s="99" t="s">
        <v>1601</v>
      </c>
      <c r="AX1329" s="181">
        <v>464</v>
      </c>
      <c r="AY1329" s="181"/>
      <c r="AZ1329" s="182"/>
    </row>
    <row r="1330" spans="1:52" ht="12" customHeight="1">
      <c r="A1330" s="99" t="s">
        <v>1622</v>
      </c>
      <c r="D1330" s="102">
        <v>421</v>
      </c>
      <c r="E1330" s="103" t="s">
        <v>276</v>
      </c>
      <c r="F1330" s="69">
        <f>IF(D1330&lt;=418.7,(D1330-'[2]Stages'!$C$80)*'[2]Stages'!$H$81+'[2]Stages'!$E$80,IF(D1330&lt;=421.3,(D1330-'[2]Stages'!$C$81)*'[2]Stages'!$H$82+'[2]Stages'!$E$81,IF(D1330&lt;=422.9,(D1330-'[2]Stages'!$C$82)*'[2]Stages'!$H$83+'[2]Stages'!$E$82,IF(D1330&lt;=426.2,(D1330-'[2]Stages'!$C$83)*'[2]Stages'!$H$84+'[2]Stages'!$E$83,IF(D1330&lt;=428.2,(D1330-'[2]Stages'!$C$84)*'[2]Stages'!$H$85+'[2]Stages'!$E$84)))))</f>
        <v>425.26884615384614</v>
      </c>
      <c r="G1330" s="101" t="s">
        <v>1592</v>
      </c>
      <c r="H1330" s="101" t="s">
        <v>1616</v>
      </c>
      <c r="J1330" s="101" t="s">
        <v>1571</v>
      </c>
      <c r="K1330" s="101" t="s">
        <v>1617</v>
      </c>
      <c r="Q1330" s="101" t="s">
        <v>1595</v>
      </c>
      <c r="R1330" s="101" t="s">
        <v>1618</v>
      </c>
      <c r="U1330" s="101"/>
      <c r="W1330" s="101" t="s">
        <v>1597</v>
      </c>
      <c r="AA1330" s="101" t="s">
        <v>1623</v>
      </c>
      <c r="AB1330" s="18">
        <v>21.7</v>
      </c>
      <c r="AC1330" s="100">
        <v>17.9</v>
      </c>
      <c r="AE1330" s="100">
        <v>17.9</v>
      </c>
      <c r="AG1330" s="100">
        <v>17.9</v>
      </c>
      <c r="AH1330" s="146">
        <f t="shared" si="28"/>
        <v>18.8</v>
      </c>
      <c r="AI1330" s="180"/>
      <c r="AJ1330" s="180"/>
      <c r="AM1330" s="99" t="s">
        <v>1599</v>
      </c>
      <c r="AN1330" s="99" t="s">
        <v>1600</v>
      </c>
      <c r="AO1330" s="100">
        <v>64</v>
      </c>
      <c r="AP1330" s="99">
        <v>11</v>
      </c>
      <c r="AQ1330" s="100">
        <v>1859</v>
      </c>
      <c r="AR1330" s="100">
        <v>1872</v>
      </c>
      <c r="AS1330" s="100">
        <v>2000</v>
      </c>
      <c r="AT1330" s="99"/>
      <c r="AU1330" s="99"/>
      <c r="AV1330" s="99"/>
      <c r="AW1330" s="99" t="s">
        <v>1601</v>
      </c>
      <c r="AX1330" s="181">
        <v>469</v>
      </c>
      <c r="AY1330" s="181"/>
      <c r="AZ1330" s="182"/>
    </row>
    <row r="1331" spans="1:52" ht="12" customHeight="1">
      <c r="A1331" s="99" t="s">
        <v>1624</v>
      </c>
      <c r="D1331" s="102">
        <v>421</v>
      </c>
      <c r="E1331" s="103" t="s">
        <v>276</v>
      </c>
      <c r="F1331" s="69">
        <f>IF(D1331&lt;=418.7,(D1331-'[2]Stages'!$C$80)*'[2]Stages'!$H$81+'[2]Stages'!$E$80,IF(D1331&lt;=421.3,(D1331-'[2]Stages'!$C$81)*'[2]Stages'!$H$82+'[2]Stages'!$E$81,IF(D1331&lt;=422.9,(D1331-'[2]Stages'!$C$82)*'[2]Stages'!$H$83+'[2]Stages'!$E$82,IF(D1331&lt;=426.2,(D1331-'[2]Stages'!$C$83)*'[2]Stages'!$H$84+'[2]Stages'!$E$83,IF(D1331&lt;=428.2,(D1331-'[2]Stages'!$C$84)*'[2]Stages'!$H$85+'[2]Stages'!$E$84)))))</f>
        <v>425.26884615384614</v>
      </c>
      <c r="G1331" s="101" t="s">
        <v>1592</v>
      </c>
      <c r="H1331" s="101" t="s">
        <v>1616</v>
      </c>
      <c r="J1331" s="101" t="s">
        <v>1571</v>
      </c>
      <c r="K1331" s="101" t="s">
        <v>1617</v>
      </c>
      <c r="Q1331" s="101" t="s">
        <v>1595</v>
      </c>
      <c r="R1331" s="101" t="s">
        <v>1618</v>
      </c>
      <c r="U1331" s="101"/>
      <c r="W1331" s="101" t="s">
        <v>1597</v>
      </c>
      <c r="AA1331" s="101" t="s">
        <v>1625</v>
      </c>
      <c r="AB1331" s="18">
        <v>21.7</v>
      </c>
      <c r="AC1331" s="100">
        <v>18</v>
      </c>
      <c r="AD1331" s="100">
        <v>18</v>
      </c>
      <c r="AE1331" s="100">
        <v>18</v>
      </c>
      <c r="AG1331" s="100">
        <v>18</v>
      </c>
      <c r="AH1331" s="146">
        <f t="shared" si="28"/>
        <v>18.900000000000002</v>
      </c>
      <c r="AI1331" s="180"/>
      <c r="AJ1331" s="180"/>
      <c r="AM1331" s="99" t="s">
        <v>1599</v>
      </c>
      <c r="AN1331" s="99" t="s">
        <v>1600</v>
      </c>
      <c r="AO1331" s="100">
        <v>64</v>
      </c>
      <c r="AP1331" s="99">
        <v>11</v>
      </c>
      <c r="AQ1331" s="100">
        <v>1859</v>
      </c>
      <c r="AR1331" s="100">
        <v>1872</v>
      </c>
      <c r="AS1331" s="100">
        <v>2000</v>
      </c>
      <c r="AT1331" s="99"/>
      <c r="AU1331" s="99"/>
      <c r="AV1331" s="99"/>
      <c r="AW1331" s="99" t="s">
        <v>1601</v>
      </c>
      <c r="AX1331" s="181">
        <v>464</v>
      </c>
      <c r="AY1331" s="181"/>
      <c r="AZ1331" s="182"/>
    </row>
    <row r="1332" spans="1:56" ht="12" customHeight="1">
      <c r="A1332" s="99" t="s">
        <v>1626</v>
      </c>
      <c r="D1332" s="102">
        <v>422.5</v>
      </c>
      <c r="E1332" s="103" t="s">
        <v>276</v>
      </c>
      <c r="F1332" s="69">
        <f>IF(D1332&lt;=418.7,(D1332-'[2]Stages'!$C$80)*'[2]Stages'!$H$81+'[2]Stages'!$E$80,IF(D1332&lt;=421.3,(D1332-'[2]Stages'!$C$81)*'[2]Stages'!$H$82+'[2]Stages'!$E$81,IF(D1332&lt;=422.9,(D1332-'[2]Stages'!$C$82)*'[2]Stages'!$H$83+'[2]Stages'!$E$82,IF(D1332&lt;=426.2,(D1332-'[2]Stages'!$C$83)*'[2]Stages'!$H$84+'[2]Stages'!$E$83,IF(D1332&lt;=428.2,(D1332-'[2]Stages'!$C$84)*'[2]Stages'!$H$85+'[2]Stages'!$E$84)))))</f>
        <v>426.9125</v>
      </c>
      <c r="G1332" s="101" t="s">
        <v>1592</v>
      </c>
      <c r="H1332" s="101" t="s">
        <v>1627</v>
      </c>
      <c r="J1332" s="101" t="s">
        <v>1571</v>
      </c>
      <c r="K1332" s="101" t="s">
        <v>1628</v>
      </c>
      <c r="Q1332" s="101" t="s">
        <v>1595</v>
      </c>
      <c r="R1332" s="101" t="s">
        <v>1629</v>
      </c>
      <c r="U1332" s="101"/>
      <c r="W1332" s="101" t="s">
        <v>1597</v>
      </c>
      <c r="AA1332" s="101" t="s">
        <v>1613</v>
      </c>
      <c r="AB1332" s="18">
        <v>21.7</v>
      </c>
      <c r="AC1332" s="100">
        <v>18.7</v>
      </c>
      <c r="AE1332" s="100">
        <v>18.7</v>
      </c>
      <c r="AG1332" s="100">
        <v>18.7</v>
      </c>
      <c r="AH1332" s="146">
        <f t="shared" si="28"/>
        <v>19.6</v>
      </c>
      <c r="AI1332" s="180"/>
      <c r="AJ1332" s="180"/>
      <c r="AM1332" s="99" t="s">
        <v>1599</v>
      </c>
      <c r="AN1332" s="99" t="s">
        <v>1600</v>
      </c>
      <c r="AO1332" s="100">
        <v>64</v>
      </c>
      <c r="AP1332" s="99">
        <v>11</v>
      </c>
      <c r="AQ1332" s="100">
        <v>1859</v>
      </c>
      <c r="AR1332" s="100">
        <v>1872</v>
      </c>
      <c r="AS1332" s="100">
        <v>2000</v>
      </c>
      <c r="AT1332" s="99"/>
      <c r="AU1332" s="99"/>
      <c r="AV1332" s="99"/>
      <c r="AW1332" s="99" t="s">
        <v>1601</v>
      </c>
      <c r="AX1332" s="181">
        <v>464</v>
      </c>
      <c r="AY1332" s="181"/>
      <c r="AZ1332" s="182"/>
      <c r="BD1332" s="108"/>
    </row>
    <row r="1333" spans="1:52" ht="12" customHeight="1">
      <c r="A1333" s="99" t="s">
        <v>1630</v>
      </c>
      <c r="D1333" s="102">
        <v>423.5</v>
      </c>
      <c r="E1333" s="103" t="s">
        <v>276</v>
      </c>
      <c r="F1333" s="69">
        <f>IF(D1333&lt;=418.7,(D1333-'[2]Stages'!$C$80)*'[2]Stages'!$H$81+'[2]Stages'!$E$80,IF(D1333&lt;=421.3,(D1333-'[2]Stages'!$C$81)*'[2]Stages'!$H$82+'[2]Stages'!$E$81,IF(D1333&lt;=422.9,(D1333-'[2]Stages'!$C$82)*'[2]Stages'!$H$83+'[2]Stages'!$E$82,IF(D1333&lt;=426.2,(D1333-'[2]Stages'!$C$83)*'[2]Stages'!$H$84+'[2]Stages'!$E$83,IF(D1333&lt;=428.2,(D1333-'[2]Stages'!$C$84)*'[2]Stages'!$H$85+'[2]Stages'!$E$84)))))</f>
        <v>427.9218181818182</v>
      </c>
      <c r="G1333" s="101" t="s">
        <v>1592</v>
      </c>
      <c r="H1333" s="101" t="s">
        <v>1631</v>
      </c>
      <c r="J1333" s="101" t="s">
        <v>1632</v>
      </c>
      <c r="K1333" s="101" t="s">
        <v>1633</v>
      </c>
      <c r="Q1333" s="101" t="s">
        <v>1595</v>
      </c>
      <c r="R1333" s="101" t="s">
        <v>1634</v>
      </c>
      <c r="U1333" s="101"/>
      <c r="W1333" s="101" t="s">
        <v>1597</v>
      </c>
      <c r="AA1333" s="101" t="s">
        <v>1635</v>
      </c>
      <c r="AB1333" s="18">
        <v>21.7</v>
      </c>
      <c r="AC1333" s="100">
        <v>18.5</v>
      </c>
      <c r="AE1333" s="100">
        <v>18.5</v>
      </c>
      <c r="AG1333" s="100">
        <v>18.5</v>
      </c>
      <c r="AH1333" s="146">
        <f t="shared" si="28"/>
        <v>19.400000000000002</v>
      </c>
      <c r="AI1333" s="180"/>
      <c r="AJ1333" s="180"/>
      <c r="AM1333" s="99" t="s">
        <v>1599</v>
      </c>
      <c r="AN1333" s="99" t="s">
        <v>1600</v>
      </c>
      <c r="AO1333" s="100">
        <v>64</v>
      </c>
      <c r="AP1333" s="99">
        <v>11</v>
      </c>
      <c r="AQ1333" s="100">
        <v>1859</v>
      </c>
      <c r="AR1333" s="100">
        <v>1872</v>
      </c>
      <c r="AS1333" s="100">
        <v>2000</v>
      </c>
      <c r="AT1333" s="99"/>
      <c r="AU1333" s="99"/>
      <c r="AV1333" s="99"/>
      <c r="AW1333" s="99" t="s">
        <v>1601</v>
      </c>
      <c r="AX1333" s="181">
        <v>451</v>
      </c>
      <c r="AY1333" s="181"/>
      <c r="AZ1333" s="182"/>
    </row>
    <row r="1334" spans="1:52" ht="12" customHeight="1">
      <c r="A1334" s="99" t="s">
        <v>1636</v>
      </c>
      <c r="D1334" s="102">
        <v>423.5</v>
      </c>
      <c r="E1334" s="103" t="s">
        <v>276</v>
      </c>
      <c r="F1334" s="69">
        <f>IF(D1334&lt;=418.7,(D1334-'[2]Stages'!$C$80)*'[2]Stages'!$H$81+'[2]Stages'!$E$80,IF(D1334&lt;=421.3,(D1334-'[2]Stages'!$C$81)*'[2]Stages'!$H$82+'[2]Stages'!$E$81,IF(D1334&lt;=422.9,(D1334-'[2]Stages'!$C$82)*'[2]Stages'!$H$83+'[2]Stages'!$E$82,IF(D1334&lt;=426.2,(D1334-'[2]Stages'!$C$83)*'[2]Stages'!$H$84+'[2]Stages'!$E$83,IF(D1334&lt;=428.2,(D1334-'[2]Stages'!$C$84)*'[2]Stages'!$H$85+'[2]Stages'!$E$84)))))</f>
        <v>427.9218181818182</v>
      </c>
      <c r="G1334" s="101" t="s">
        <v>1592</v>
      </c>
      <c r="H1334" s="101" t="s">
        <v>1631</v>
      </c>
      <c r="J1334" s="101" t="s">
        <v>1632</v>
      </c>
      <c r="K1334" s="101" t="s">
        <v>1633</v>
      </c>
      <c r="Q1334" s="101" t="s">
        <v>1595</v>
      </c>
      <c r="R1334" s="101" t="s">
        <v>1634</v>
      </c>
      <c r="U1334" s="101"/>
      <c r="W1334" s="101" t="s">
        <v>1637</v>
      </c>
      <c r="AA1334" s="101" t="s">
        <v>1638</v>
      </c>
      <c r="AB1334" s="18">
        <v>21.7</v>
      </c>
      <c r="AC1334" s="100">
        <v>18.6</v>
      </c>
      <c r="AE1334" s="100">
        <v>18.6</v>
      </c>
      <c r="AG1334" s="100">
        <v>18.6</v>
      </c>
      <c r="AH1334" s="146">
        <f t="shared" si="28"/>
        <v>19.500000000000004</v>
      </c>
      <c r="AI1334" s="180"/>
      <c r="AJ1334" s="180"/>
      <c r="AM1334" s="99" t="s">
        <v>1599</v>
      </c>
      <c r="AN1334" s="99" t="s">
        <v>1600</v>
      </c>
      <c r="AO1334" s="100">
        <v>64</v>
      </c>
      <c r="AP1334" s="99">
        <v>11</v>
      </c>
      <c r="AQ1334" s="100">
        <v>1859</v>
      </c>
      <c r="AR1334" s="100">
        <v>1872</v>
      </c>
      <c r="AS1334" s="100">
        <v>2000</v>
      </c>
      <c r="AT1334" s="99"/>
      <c r="AU1334" s="99"/>
      <c r="AV1334" s="99"/>
      <c r="AW1334" s="99" t="s">
        <v>1601</v>
      </c>
      <c r="AX1334" s="181">
        <v>451</v>
      </c>
      <c r="AY1334" s="181"/>
      <c r="AZ1334" s="182"/>
    </row>
    <row r="1335" spans="1:52" ht="12" customHeight="1">
      <c r="A1335" s="99" t="s">
        <v>1639</v>
      </c>
      <c r="D1335" s="102">
        <v>425</v>
      </c>
      <c r="E1335" s="103" t="s">
        <v>276</v>
      </c>
      <c r="F1335" s="69">
        <f>IF(D1335&lt;=418.7,(D1335-'[2]Stages'!$C$80)*'[2]Stages'!$H$81+'[2]Stages'!$E$80,IF(D1335&lt;=421.3,(D1335-'[2]Stages'!$C$81)*'[2]Stages'!$H$82+'[2]Stages'!$E$81,IF(D1335&lt;=422.9,(D1335-'[2]Stages'!$C$82)*'[2]Stages'!$H$83+'[2]Stages'!$E$82,IF(D1335&lt;=426.2,(D1335-'[2]Stages'!$C$83)*'[2]Stages'!$H$84+'[2]Stages'!$E$83,IF(D1335&lt;=428.2,(D1335-'[2]Stages'!$C$84)*'[2]Stages'!$H$85+'[2]Stages'!$E$84)))))</f>
        <v>429.3263636363636</v>
      </c>
      <c r="G1335" s="101" t="s">
        <v>1592</v>
      </c>
      <c r="H1335" s="101" t="s">
        <v>1631</v>
      </c>
      <c r="J1335" s="101" t="s">
        <v>1632</v>
      </c>
      <c r="K1335" s="101" t="s">
        <v>1640</v>
      </c>
      <c r="Q1335" s="101" t="s">
        <v>1595</v>
      </c>
      <c r="R1335" s="101" t="s">
        <v>1641</v>
      </c>
      <c r="U1335" s="101"/>
      <c r="W1335" s="101" t="s">
        <v>1597</v>
      </c>
      <c r="AA1335" s="101" t="s">
        <v>1613</v>
      </c>
      <c r="AB1335" s="18">
        <v>21.7</v>
      </c>
      <c r="AC1335" s="100">
        <v>18.9</v>
      </c>
      <c r="AE1335" s="100">
        <v>18.9</v>
      </c>
      <c r="AG1335" s="100">
        <v>18.9</v>
      </c>
      <c r="AH1335" s="146">
        <f t="shared" si="28"/>
        <v>19.8</v>
      </c>
      <c r="AM1335" s="99" t="s">
        <v>1599</v>
      </c>
      <c r="AN1335" s="99" t="s">
        <v>1600</v>
      </c>
      <c r="AO1335" s="100">
        <v>64</v>
      </c>
      <c r="AP1335" s="99">
        <v>11</v>
      </c>
      <c r="AQ1335" s="100">
        <v>1859</v>
      </c>
      <c r="AR1335" s="100">
        <v>1872</v>
      </c>
      <c r="AS1335" s="100">
        <v>2000</v>
      </c>
      <c r="AT1335" s="99"/>
      <c r="AU1335" s="99"/>
      <c r="AV1335" s="99"/>
      <c r="AW1335" s="99" t="s">
        <v>1601</v>
      </c>
      <c r="AX1335" s="105">
        <v>430</v>
      </c>
      <c r="AY1335" s="105">
        <v>17.5</v>
      </c>
      <c r="AZ1335" s="107"/>
    </row>
    <row r="1336" spans="1:52" ht="12" customHeight="1">
      <c r="A1336" s="99" t="s">
        <v>1642</v>
      </c>
      <c r="D1336" s="102">
        <v>426.5</v>
      </c>
      <c r="E1336" s="103" t="s">
        <v>276</v>
      </c>
      <c r="F1336" s="69">
        <f>IF(D1336&lt;=418.7,(D1336-'[2]Stages'!$C$80)*'[2]Stages'!$H$81+'[2]Stages'!$E$80,IF(D1336&lt;=421.3,(D1336-'[2]Stages'!$C$81)*'[2]Stages'!$H$82+'[2]Stages'!$E$81,IF(D1336&lt;=422.9,(D1336-'[2]Stages'!$C$82)*'[2]Stages'!$H$83+'[2]Stages'!$E$82,IF(D1336&lt;=426.2,(D1336-'[2]Stages'!$C$83)*'[2]Stages'!$H$84+'[2]Stages'!$E$83,IF(D1336&lt;=428.2,(D1336-'[2]Stages'!$C$84)*'[2]Stages'!$H$85+'[2]Stages'!$E$84)))))</f>
        <v>430.885</v>
      </c>
      <c r="G1336" s="101" t="s">
        <v>1592</v>
      </c>
      <c r="H1336" s="101" t="s">
        <v>1643</v>
      </c>
      <c r="J1336" s="101" t="s">
        <v>1632</v>
      </c>
      <c r="K1336" s="101" t="s">
        <v>1644</v>
      </c>
      <c r="Q1336" s="101" t="s">
        <v>1595</v>
      </c>
      <c r="R1336" s="101" t="s">
        <v>1645</v>
      </c>
      <c r="U1336" s="101" t="s">
        <v>1646</v>
      </c>
      <c r="W1336" s="101" t="s">
        <v>1597</v>
      </c>
      <c r="AA1336" s="101" t="s">
        <v>1635</v>
      </c>
      <c r="AB1336" s="18">
        <v>21.7</v>
      </c>
      <c r="AC1336" s="100">
        <v>18</v>
      </c>
      <c r="AE1336" s="100">
        <v>18</v>
      </c>
      <c r="AG1336" s="100">
        <v>18</v>
      </c>
      <c r="AH1336" s="146">
        <f t="shared" si="28"/>
        <v>18.900000000000002</v>
      </c>
      <c r="AM1336" s="99" t="s">
        <v>1599</v>
      </c>
      <c r="AN1336" s="99" t="s">
        <v>1600</v>
      </c>
      <c r="AO1336" s="100">
        <v>64</v>
      </c>
      <c r="AP1336" s="99">
        <v>11</v>
      </c>
      <c r="AQ1336" s="100">
        <v>1859</v>
      </c>
      <c r="AR1336" s="100">
        <v>1872</v>
      </c>
      <c r="AS1336" s="100">
        <v>2000</v>
      </c>
      <c r="AT1336" s="99"/>
      <c r="AU1336" s="99"/>
      <c r="AV1336" s="99"/>
      <c r="AW1336" s="99" t="s">
        <v>1601</v>
      </c>
      <c r="AX1336" s="105">
        <v>427.5</v>
      </c>
      <c r="AY1336" s="105"/>
      <c r="AZ1336" s="107"/>
    </row>
    <row r="1337" spans="1:52" ht="12" customHeight="1">
      <c r="A1337" s="99" t="s">
        <v>1647</v>
      </c>
      <c r="D1337" s="102">
        <v>426.5</v>
      </c>
      <c r="E1337" s="103" t="s">
        <v>276</v>
      </c>
      <c r="F1337" s="69">
        <f>IF(D1337&lt;=418.7,(D1337-'[2]Stages'!$C$80)*'[2]Stages'!$H$81+'[2]Stages'!$E$80,IF(D1337&lt;=421.3,(D1337-'[2]Stages'!$C$81)*'[2]Stages'!$H$82+'[2]Stages'!$E$81,IF(D1337&lt;=422.9,(D1337-'[2]Stages'!$C$82)*'[2]Stages'!$H$83+'[2]Stages'!$E$82,IF(D1337&lt;=426.2,(D1337-'[2]Stages'!$C$83)*'[2]Stages'!$H$84+'[2]Stages'!$E$83,IF(D1337&lt;=428.2,(D1337-'[2]Stages'!$C$84)*'[2]Stages'!$H$85+'[2]Stages'!$E$84)))))</f>
        <v>430.885</v>
      </c>
      <c r="G1337" s="101" t="s">
        <v>1592</v>
      </c>
      <c r="H1337" s="101" t="s">
        <v>1648</v>
      </c>
      <c r="J1337" s="101" t="s">
        <v>1632</v>
      </c>
      <c r="K1337" s="101" t="s">
        <v>1644</v>
      </c>
      <c r="Q1337" s="101" t="s">
        <v>1595</v>
      </c>
      <c r="R1337" s="101" t="s">
        <v>1649</v>
      </c>
      <c r="U1337" s="101"/>
      <c r="W1337" s="101" t="s">
        <v>1597</v>
      </c>
      <c r="AA1337" s="101" t="s">
        <v>1650</v>
      </c>
      <c r="AB1337" s="18">
        <v>21.7</v>
      </c>
      <c r="AC1337" s="100">
        <v>18.4</v>
      </c>
      <c r="AE1337" s="100">
        <v>18.4</v>
      </c>
      <c r="AG1337" s="100">
        <v>18.4</v>
      </c>
      <c r="AH1337" s="146">
        <f t="shared" si="28"/>
        <v>19.3</v>
      </c>
      <c r="AM1337" s="99" t="s">
        <v>1599</v>
      </c>
      <c r="AN1337" s="99" t="s">
        <v>1600</v>
      </c>
      <c r="AO1337" s="100">
        <v>64</v>
      </c>
      <c r="AP1337" s="99">
        <v>11</v>
      </c>
      <c r="AQ1337" s="100">
        <v>1859</v>
      </c>
      <c r="AR1337" s="100">
        <v>1872</v>
      </c>
      <c r="AS1337" s="100">
        <v>2000</v>
      </c>
      <c r="AT1337" s="99"/>
      <c r="AU1337" s="99"/>
      <c r="AV1337" s="99"/>
      <c r="AW1337" s="99" t="s">
        <v>1601</v>
      </c>
      <c r="AX1337" s="105">
        <v>427.5</v>
      </c>
      <c r="AY1337" s="105">
        <v>18.6</v>
      </c>
      <c r="AZ1337" s="107"/>
    </row>
    <row r="1338" spans="1:52" ht="12" customHeight="1">
      <c r="A1338" s="99" t="s">
        <v>1651</v>
      </c>
      <c r="D1338" s="102">
        <v>426.5</v>
      </c>
      <c r="E1338" s="103" t="s">
        <v>276</v>
      </c>
      <c r="F1338" s="69">
        <f>IF(D1338&lt;=418.7,(D1338-'[2]Stages'!$C$80)*'[2]Stages'!$H$81+'[2]Stages'!$E$80,IF(D1338&lt;=421.3,(D1338-'[2]Stages'!$C$81)*'[2]Stages'!$H$82+'[2]Stages'!$E$81,IF(D1338&lt;=422.9,(D1338-'[2]Stages'!$C$82)*'[2]Stages'!$H$83+'[2]Stages'!$E$82,IF(D1338&lt;=426.2,(D1338-'[2]Stages'!$C$83)*'[2]Stages'!$H$84+'[2]Stages'!$E$83,IF(D1338&lt;=428.2,(D1338-'[2]Stages'!$C$84)*'[2]Stages'!$H$85+'[2]Stages'!$E$84)))))</f>
        <v>430.885</v>
      </c>
      <c r="G1338" s="101" t="s">
        <v>1592</v>
      </c>
      <c r="H1338" s="101" t="s">
        <v>1648</v>
      </c>
      <c r="J1338" s="101" t="s">
        <v>1632</v>
      </c>
      <c r="K1338" s="101" t="s">
        <v>1644</v>
      </c>
      <c r="Q1338" s="101" t="s">
        <v>1595</v>
      </c>
      <c r="R1338" s="101" t="s">
        <v>1649</v>
      </c>
      <c r="U1338" s="101"/>
      <c r="W1338" s="101" t="s">
        <v>1597</v>
      </c>
      <c r="AA1338" s="101" t="s">
        <v>1613</v>
      </c>
      <c r="AB1338" s="18">
        <v>21.7</v>
      </c>
      <c r="AC1338" s="100">
        <v>18.5</v>
      </c>
      <c r="AE1338" s="100">
        <v>18.5</v>
      </c>
      <c r="AG1338" s="100">
        <v>18.5</v>
      </c>
      <c r="AH1338" s="146">
        <f t="shared" si="28"/>
        <v>19.400000000000002</v>
      </c>
      <c r="AM1338" s="99" t="s">
        <v>1599</v>
      </c>
      <c r="AN1338" s="99" t="s">
        <v>1600</v>
      </c>
      <c r="AO1338" s="100">
        <v>64</v>
      </c>
      <c r="AP1338" s="99">
        <v>11</v>
      </c>
      <c r="AQ1338" s="100">
        <v>1859</v>
      </c>
      <c r="AR1338" s="100">
        <v>1872</v>
      </c>
      <c r="AS1338" s="100">
        <v>2000</v>
      </c>
      <c r="AT1338" s="99"/>
      <c r="AU1338" s="99"/>
      <c r="AV1338" s="99"/>
      <c r="AW1338" s="99" t="s">
        <v>1601</v>
      </c>
      <c r="AX1338" s="105">
        <v>427.5</v>
      </c>
      <c r="AY1338" s="105"/>
      <c r="AZ1338" s="107"/>
    </row>
    <row r="1339" spans="1:52" ht="12" customHeight="1">
      <c r="A1339" s="99" t="s">
        <v>1652</v>
      </c>
      <c r="D1339" s="102">
        <v>426.5</v>
      </c>
      <c r="E1339" s="103" t="s">
        <v>276</v>
      </c>
      <c r="F1339" s="69">
        <f>IF(D1339&lt;=418.7,(D1339-'[2]Stages'!$C$80)*'[2]Stages'!$H$81+'[2]Stages'!$E$80,IF(D1339&lt;=421.3,(D1339-'[2]Stages'!$C$81)*'[2]Stages'!$H$82+'[2]Stages'!$E$81,IF(D1339&lt;=422.9,(D1339-'[2]Stages'!$C$82)*'[2]Stages'!$H$83+'[2]Stages'!$E$82,IF(D1339&lt;=426.2,(D1339-'[2]Stages'!$C$83)*'[2]Stages'!$H$84+'[2]Stages'!$E$83,IF(D1339&lt;=428.2,(D1339-'[2]Stages'!$C$84)*'[2]Stages'!$H$85+'[2]Stages'!$E$84)))))</f>
        <v>430.885</v>
      </c>
      <c r="G1339" s="101" t="s">
        <v>1592</v>
      </c>
      <c r="H1339" s="101" t="s">
        <v>1643</v>
      </c>
      <c r="J1339" s="101" t="s">
        <v>1632</v>
      </c>
      <c r="K1339" s="101" t="s">
        <v>1644</v>
      </c>
      <c r="Q1339" s="101" t="s">
        <v>1595</v>
      </c>
      <c r="R1339" s="101" t="s">
        <v>1645</v>
      </c>
      <c r="U1339" s="101" t="s">
        <v>1646</v>
      </c>
      <c r="W1339" s="101" t="s">
        <v>1597</v>
      </c>
      <c r="AA1339" s="101" t="s">
        <v>1619</v>
      </c>
      <c r="AB1339" s="18">
        <v>21.7</v>
      </c>
      <c r="AC1339" s="100">
        <v>18.6</v>
      </c>
      <c r="AE1339" s="100">
        <v>18.6</v>
      </c>
      <c r="AG1339" s="100">
        <v>18.6</v>
      </c>
      <c r="AH1339" s="146">
        <f t="shared" si="28"/>
        <v>19.500000000000004</v>
      </c>
      <c r="AM1339" s="99" t="s">
        <v>1599</v>
      </c>
      <c r="AN1339" s="99" t="s">
        <v>1600</v>
      </c>
      <c r="AO1339" s="100">
        <v>64</v>
      </c>
      <c r="AP1339" s="99">
        <v>11</v>
      </c>
      <c r="AQ1339" s="100">
        <v>1859</v>
      </c>
      <c r="AR1339" s="100">
        <v>1872</v>
      </c>
      <c r="AS1339" s="100">
        <v>2000</v>
      </c>
      <c r="AT1339" s="99"/>
      <c r="AU1339" s="99"/>
      <c r="AV1339" s="99"/>
      <c r="AW1339" s="99" t="s">
        <v>1601</v>
      </c>
      <c r="AX1339" s="105">
        <v>426.5</v>
      </c>
      <c r="AY1339" s="105"/>
      <c r="AZ1339" s="107"/>
    </row>
    <row r="1340" spans="1:52" ht="12" customHeight="1">
      <c r="A1340" s="99" t="s">
        <v>1653</v>
      </c>
      <c r="D1340" s="102">
        <v>426.5</v>
      </c>
      <c r="E1340" s="103" t="s">
        <v>276</v>
      </c>
      <c r="F1340" s="69">
        <f>IF(D1340&lt;=418.7,(D1340-'[2]Stages'!$C$80)*'[2]Stages'!$H$81+'[2]Stages'!$E$80,IF(D1340&lt;=421.3,(D1340-'[2]Stages'!$C$81)*'[2]Stages'!$H$82+'[2]Stages'!$E$81,IF(D1340&lt;=422.9,(D1340-'[2]Stages'!$C$82)*'[2]Stages'!$H$83+'[2]Stages'!$E$82,IF(D1340&lt;=426.2,(D1340-'[2]Stages'!$C$83)*'[2]Stages'!$H$84+'[2]Stages'!$E$83,IF(D1340&lt;=428.2,(D1340-'[2]Stages'!$C$84)*'[2]Stages'!$H$85+'[2]Stages'!$E$84)))))</f>
        <v>430.885</v>
      </c>
      <c r="G1340" s="101" t="s">
        <v>1592</v>
      </c>
      <c r="H1340" s="101" t="s">
        <v>1643</v>
      </c>
      <c r="J1340" s="101" t="s">
        <v>1632</v>
      </c>
      <c r="K1340" s="101" t="s">
        <v>1644</v>
      </c>
      <c r="Q1340" s="101" t="s">
        <v>1595</v>
      </c>
      <c r="R1340" s="101" t="s">
        <v>1645</v>
      </c>
      <c r="U1340" s="101" t="s">
        <v>1646</v>
      </c>
      <c r="W1340" s="101" t="s">
        <v>1597</v>
      </c>
      <c r="AA1340" s="101" t="s">
        <v>1650</v>
      </c>
      <c r="AB1340" s="18">
        <v>21.7</v>
      </c>
      <c r="AC1340" s="100">
        <v>18.7</v>
      </c>
      <c r="AE1340" s="100">
        <v>18.7</v>
      </c>
      <c r="AG1340" s="100">
        <v>18.7</v>
      </c>
      <c r="AH1340" s="146">
        <f t="shared" si="28"/>
        <v>19.6</v>
      </c>
      <c r="AM1340" s="99" t="s">
        <v>1599</v>
      </c>
      <c r="AN1340" s="99" t="s">
        <v>1600</v>
      </c>
      <c r="AO1340" s="100">
        <v>64</v>
      </c>
      <c r="AP1340" s="99">
        <v>11</v>
      </c>
      <c r="AQ1340" s="100">
        <v>1859</v>
      </c>
      <c r="AR1340" s="100">
        <v>1872</v>
      </c>
      <c r="AS1340" s="100">
        <v>2000</v>
      </c>
      <c r="AT1340" s="99"/>
      <c r="AU1340" s="99"/>
      <c r="AV1340" s="99"/>
      <c r="AW1340" s="99" t="s">
        <v>1601</v>
      </c>
      <c r="AX1340" s="105">
        <v>426.5</v>
      </c>
      <c r="AY1340" s="105">
        <v>18.5</v>
      </c>
      <c r="AZ1340" s="107"/>
    </row>
    <row r="1341" spans="1:52" ht="12" customHeight="1">
      <c r="A1341" s="99" t="s">
        <v>1654</v>
      </c>
      <c r="D1341" s="102">
        <v>426.5</v>
      </c>
      <c r="E1341" s="103" t="s">
        <v>276</v>
      </c>
      <c r="F1341" s="69">
        <f>IF(D1341&lt;=418.7,(D1341-'[2]Stages'!$C$80)*'[2]Stages'!$H$81+'[2]Stages'!$E$80,IF(D1341&lt;=421.3,(D1341-'[2]Stages'!$C$81)*'[2]Stages'!$H$82+'[2]Stages'!$E$81,IF(D1341&lt;=422.9,(D1341-'[2]Stages'!$C$82)*'[2]Stages'!$H$83+'[2]Stages'!$E$82,IF(D1341&lt;=426.2,(D1341-'[2]Stages'!$C$83)*'[2]Stages'!$H$84+'[2]Stages'!$E$83,IF(D1341&lt;=428.2,(D1341-'[2]Stages'!$C$84)*'[2]Stages'!$H$85+'[2]Stages'!$E$84)))))</f>
        <v>430.885</v>
      </c>
      <c r="G1341" s="101" t="s">
        <v>1592</v>
      </c>
      <c r="H1341" s="101" t="s">
        <v>1655</v>
      </c>
      <c r="J1341" s="101" t="s">
        <v>1632</v>
      </c>
      <c r="K1341" s="101" t="s">
        <v>1644</v>
      </c>
      <c r="Q1341" s="101" t="s">
        <v>1595</v>
      </c>
      <c r="R1341" s="101" t="s">
        <v>1645</v>
      </c>
      <c r="U1341" s="101"/>
      <c r="W1341" s="101" t="s">
        <v>1597</v>
      </c>
      <c r="AA1341" s="101" t="s">
        <v>1656</v>
      </c>
      <c r="AB1341" s="18">
        <v>21.7</v>
      </c>
      <c r="AC1341" s="100">
        <v>18.7</v>
      </c>
      <c r="AE1341" s="100">
        <v>18.7</v>
      </c>
      <c r="AG1341" s="100">
        <v>18.7</v>
      </c>
      <c r="AH1341" s="146">
        <f t="shared" si="28"/>
        <v>19.6</v>
      </c>
      <c r="AM1341" s="99" t="s">
        <v>1599</v>
      </c>
      <c r="AN1341" s="99" t="s">
        <v>1600</v>
      </c>
      <c r="AO1341" s="100">
        <v>64</v>
      </c>
      <c r="AP1341" s="99">
        <v>11</v>
      </c>
      <c r="AQ1341" s="100">
        <v>1859</v>
      </c>
      <c r="AR1341" s="100">
        <v>1872</v>
      </c>
      <c r="AS1341" s="100">
        <v>2000</v>
      </c>
      <c r="AT1341" s="99"/>
      <c r="AU1341" s="99"/>
      <c r="AV1341" s="99"/>
      <c r="AW1341" s="99" t="s">
        <v>1601</v>
      </c>
      <c r="AX1341" s="105">
        <v>427.5</v>
      </c>
      <c r="AY1341" s="105"/>
      <c r="AZ1341" s="107"/>
    </row>
    <row r="1342" spans="1:52" ht="12" customHeight="1">
      <c r="A1342" s="99" t="s">
        <v>1657</v>
      </c>
      <c r="D1342" s="102">
        <v>426.5</v>
      </c>
      <c r="E1342" s="103" t="s">
        <v>276</v>
      </c>
      <c r="F1342" s="69">
        <f>IF(D1342&lt;=418.7,(D1342-'[2]Stages'!$C$80)*'[2]Stages'!$H$81+'[2]Stages'!$E$80,IF(D1342&lt;=421.3,(D1342-'[2]Stages'!$C$81)*'[2]Stages'!$H$82+'[2]Stages'!$E$81,IF(D1342&lt;=422.9,(D1342-'[2]Stages'!$C$82)*'[2]Stages'!$H$83+'[2]Stages'!$E$82,IF(D1342&lt;=426.2,(D1342-'[2]Stages'!$C$83)*'[2]Stages'!$H$84+'[2]Stages'!$E$83,IF(D1342&lt;=428.2,(D1342-'[2]Stages'!$C$84)*'[2]Stages'!$H$85+'[2]Stages'!$E$84)))))</f>
        <v>430.885</v>
      </c>
      <c r="G1342" s="101" t="s">
        <v>1592</v>
      </c>
      <c r="H1342" s="101" t="s">
        <v>1643</v>
      </c>
      <c r="J1342" s="101" t="s">
        <v>1632</v>
      </c>
      <c r="K1342" s="101" t="s">
        <v>1644</v>
      </c>
      <c r="Q1342" s="101" t="s">
        <v>1595</v>
      </c>
      <c r="R1342" s="101" t="s">
        <v>1645</v>
      </c>
      <c r="U1342" s="101" t="s">
        <v>1646</v>
      </c>
      <c r="W1342" s="101" t="s">
        <v>1597</v>
      </c>
      <c r="AA1342" s="101" t="s">
        <v>1638</v>
      </c>
      <c r="AB1342" s="18">
        <v>21.7</v>
      </c>
      <c r="AC1342" s="100">
        <v>18.9</v>
      </c>
      <c r="AE1342" s="100">
        <v>18.9</v>
      </c>
      <c r="AG1342" s="100">
        <v>18.9</v>
      </c>
      <c r="AH1342" s="146">
        <f t="shared" si="28"/>
        <v>19.8</v>
      </c>
      <c r="AM1342" s="99" t="s">
        <v>1599</v>
      </c>
      <c r="AN1342" s="99" t="s">
        <v>1600</v>
      </c>
      <c r="AO1342" s="100">
        <v>64</v>
      </c>
      <c r="AP1342" s="99">
        <v>11</v>
      </c>
      <c r="AQ1342" s="100">
        <v>1859</v>
      </c>
      <c r="AR1342" s="100">
        <v>1872</v>
      </c>
      <c r="AS1342" s="100">
        <v>2000</v>
      </c>
      <c r="AT1342" s="99"/>
      <c r="AU1342" s="99"/>
      <c r="AV1342" s="99"/>
      <c r="AW1342" s="99" t="s">
        <v>1601</v>
      </c>
      <c r="AX1342" s="105">
        <v>426.5</v>
      </c>
      <c r="AY1342" s="105">
        <v>18.4</v>
      </c>
      <c r="AZ1342" s="107"/>
    </row>
    <row r="1343" spans="1:52" ht="12" customHeight="1">
      <c r="A1343" s="99" t="s">
        <v>1658</v>
      </c>
      <c r="D1343" s="102">
        <v>426.5</v>
      </c>
      <c r="E1343" s="103" t="s">
        <v>276</v>
      </c>
      <c r="F1343" s="69">
        <f>IF(D1343&lt;=418.7,(D1343-'[2]Stages'!$C$80)*'[2]Stages'!$H$81+'[2]Stages'!$E$80,IF(D1343&lt;=421.3,(D1343-'[2]Stages'!$C$81)*'[2]Stages'!$H$82+'[2]Stages'!$E$81,IF(D1343&lt;=422.9,(D1343-'[2]Stages'!$C$82)*'[2]Stages'!$H$83+'[2]Stages'!$E$82,IF(D1343&lt;=426.2,(D1343-'[2]Stages'!$C$83)*'[2]Stages'!$H$84+'[2]Stages'!$E$83,IF(D1343&lt;=428.2,(D1343-'[2]Stages'!$C$84)*'[2]Stages'!$H$85+'[2]Stages'!$E$84)))))</f>
        <v>430.885</v>
      </c>
      <c r="G1343" s="101" t="s">
        <v>1592</v>
      </c>
      <c r="H1343" s="101" t="s">
        <v>1643</v>
      </c>
      <c r="J1343" s="101" t="s">
        <v>1632</v>
      </c>
      <c r="K1343" s="101" t="s">
        <v>1644</v>
      </c>
      <c r="Q1343" s="101" t="s">
        <v>1595</v>
      </c>
      <c r="R1343" s="101" t="s">
        <v>1645</v>
      </c>
      <c r="U1343" s="101" t="s">
        <v>1646</v>
      </c>
      <c r="W1343" s="101" t="s">
        <v>1597</v>
      </c>
      <c r="AA1343" s="101" t="s">
        <v>1659</v>
      </c>
      <c r="AB1343" s="18">
        <v>21.7</v>
      </c>
      <c r="AC1343" s="100">
        <v>18.9</v>
      </c>
      <c r="AE1343" s="100">
        <v>18.9</v>
      </c>
      <c r="AG1343" s="100">
        <v>18.9</v>
      </c>
      <c r="AH1343" s="146">
        <f t="shared" si="28"/>
        <v>19.8</v>
      </c>
      <c r="AM1343" s="99" t="s">
        <v>1599</v>
      </c>
      <c r="AN1343" s="99" t="s">
        <v>1600</v>
      </c>
      <c r="AO1343" s="100">
        <v>64</v>
      </c>
      <c r="AP1343" s="99">
        <v>11</v>
      </c>
      <c r="AQ1343" s="100">
        <v>1859</v>
      </c>
      <c r="AR1343" s="100">
        <v>1872</v>
      </c>
      <c r="AS1343" s="100">
        <v>2000</v>
      </c>
      <c r="AT1343" s="99"/>
      <c r="AU1343" s="99"/>
      <c r="AV1343" s="99"/>
      <c r="AW1343" s="99" t="s">
        <v>1601</v>
      </c>
      <c r="AX1343" s="105">
        <v>427</v>
      </c>
      <c r="AY1343" s="105"/>
      <c r="AZ1343" s="107"/>
    </row>
    <row r="1344" spans="1:55" ht="12" customHeight="1">
      <c r="A1344" s="99" t="s">
        <v>1660</v>
      </c>
      <c r="B1344" s="101"/>
      <c r="D1344" s="102">
        <v>427.5</v>
      </c>
      <c r="F1344" s="69">
        <f>IF(D1344&lt;=418.7,(D1344-'[2]Stages'!$C$80)*'[2]Stages'!$H$81+'[2]Stages'!$E$80,IF(D1344&lt;=421.3,(D1344-'[2]Stages'!$C$81)*'[2]Stages'!$H$82+'[2]Stages'!$E$81,IF(D1344&lt;=422.9,(D1344-'[2]Stages'!$C$82)*'[2]Stages'!$H$83+'[2]Stages'!$E$82,IF(D1344&lt;=426.2,(D1344-'[2]Stages'!$C$83)*'[2]Stages'!$H$84+'[2]Stages'!$E$83,IF(D1344&lt;=428.2,(D1344-'[2]Stages'!$C$84)*'[2]Stages'!$H$85+'[2]Stages'!$E$84)))))</f>
        <v>432.33500000000004</v>
      </c>
      <c r="G1344" s="101" t="s">
        <v>1592</v>
      </c>
      <c r="H1344" s="101" t="s">
        <v>1661</v>
      </c>
      <c r="P1344" s="101" t="s">
        <v>1662</v>
      </c>
      <c r="Q1344" s="101" t="s">
        <v>1317</v>
      </c>
      <c r="R1344" s="101" t="s">
        <v>1663</v>
      </c>
      <c r="U1344" s="101"/>
      <c r="V1344" s="101"/>
      <c r="W1344" s="101" t="s">
        <v>1597</v>
      </c>
      <c r="AB1344" s="18">
        <v>21.7</v>
      </c>
      <c r="AC1344" s="100">
        <v>18.1</v>
      </c>
      <c r="AD1344" s="100">
        <v>18.1</v>
      </c>
      <c r="AE1344" s="100">
        <v>18.1</v>
      </c>
      <c r="AG1344" s="100">
        <v>18.1</v>
      </c>
      <c r="AH1344" s="146">
        <f t="shared" si="28"/>
        <v>19.000000000000004</v>
      </c>
      <c r="AM1344" s="101" t="s">
        <v>1664</v>
      </c>
      <c r="AN1344" s="101" t="s">
        <v>1665</v>
      </c>
      <c r="AO1344" s="101">
        <v>321</v>
      </c>
      <c r="AQ1344" s="101">
        <v>550</v>
      </c>
      <c r="AR1344" s="101">
        <v>554</v>
      </c>
      <c r="AS1344" s="101">
        <v>2008</v>
      </c>
      <c r="AW1344" s="101" t="s">
        <v>1666</v>
      </c>
      <c r="AY1344" s="101"/>
      <c r="AZ1344" s="101"/>
      <c r="BA1344" s="101"/>
      <c r="BB1344" s="101"/>
      <c r="BC1344" s="101"/>
    </row>
    <row r="1345" spans="1:52" ht="12" customHeight="1">
      <c r="A1345" s="99" t="s">
        <v>1667</v>
      </c>
      <c r="D1345" s="102">
        <v>427.5</v>
      </c>
      <c r="E1345" s="103" t="s">
        <v>276</v>
      </c>
      <c r="F1345" s="69">
        <f>IF(D1345&lt;=418.7,(D1345-'[2]Stages'!$C$80)*'[2]Stages'!$H$81+'[2]Stages'!$E$80,IF(D1345&lt;=421.3,(D1345-'[2]Stages'!$C$81)*'[2]Stages'!$H$82+'[2]Stages'!$E$81,IF(D1345&lt;=422.9,(D1345-'[2]Stages'!$C$82)*'[2]Stages'!$H$83+'[2]Stages'!$E$82,IF(D1345&lt;=426.2,(D1345-'[2]Stages'!$C$83)*'[2]Stages'!$H$84+'[2]Stages'!$E$83,IF(D1345&lt;=428.2,(D1345-'[2]Stages'!$C$84)*'[2]Stages'!$H$85+'[2]Stages'!$E$84)))))</f>
        <v>432.33500000000004</v>
      </c>
      <c r="G1345" s="101" t="s">
        <v>1592</v>
      </c>
      <c r="H1345" s="101" t="s">
        <v>1668</v>
      </c>
      <c r="J1345" s="101" t="s">
        <v>1632</v>
      </c>
      <c r="K1345" s="101" t="s">
        <v>1669</v>
      </c>
      <c r="Q1345" s="101" t="s">
        <v>1595</v>
      </c>
      <c r="R1345" s="101" t="s">
        <v>1670</v>
      </c>
      <c r="U1345" s="101"/>
      <c r="W1345" s="101" t="s">
        <v>1597</v>
      </c>
      <c r="AA1345" s="101" t="s">
        <v>1610</v>
      </c>
      <c r="AB1345" s="18">
        <v>21.7</v>
      </c>
      <c r="AC1345" s="100">
        <v>18.6</v>
      </c>
      <c r="AE1345" s="100">
        <v>18.6</v>
      </c>
      <c r="AG1345" s="100">
        <v>18.6</v>
      </c>
      <c r="AH1345" s="146">
        <f t="shared" si="28"/>
        <v>19.500000000000004</v>
      </c>
      <c r="AM1345" s="99" t="s">
        <v>1599</v>
      </c>
      <c r="AN1345" s="99" t="s">
        <v>1600</v>
      </c>
      <c r="AO1345" s="100">
        <v>64</v>
      </c>
      <c r="AP1345" s="99">
        <v>11</v>
      </c>
      <c r="AQ1345" s="100">
        <v>1859</v>
      </c>
      <c r="AR1345" s="100">
        <v>1872</v>
      </c>
      <c r="AS1345" s="100">
        <v>2000</v>
      </c>
      <c r="AT1345" s="99"/>
      <c r="AU1345" s="99"/>
      <c r="AV1345" s="99"/>
      <c r="AW1345" s="99" t="s">
        <v>1601</v>
      </c>
      <c r="AX1345" s="105">
        <v>426.5</v>
      </c>
      <c r="AY1345" s="105">
        <v>18.9</v>
      </c>
      <c r="AZ1345" s="107"/>
    </row>
    <row r="1346" spans="1:52" ht="12" customHeight="1">
      <c r="A1346" s="99" t="s">
        <v>1671</v>
      </c>
      <c r="D1346" s="102">
        <v>430</v>
      </c>
      <c r="E1346" s="103" t="s">
        <v>276</v>
      </c>
      <c r="F1346" s="71">
        <f>IF(D1346&lt;=436,(D1346-'[2]Stages'!$C$85)*'[2]Stages'!$H$86+'[2]Stages'!$E$85,IF(D1346&lt;=439,(D1346-'[2]Stages'!$C$86)*'[2]Stages'!$H$87+'[2]Stages'!$E$86,IF(D1346&lt;=443.7,(D1346-'[2]Stages'!$C$87)*'[2]Stages'!$H$88+'[2]Stages'!$E$87)))</f>
        <v>434.53615384615387</v>
      </c>
      <c r="G1346" s="101" t="s">
        <v>1592</v>
      </c>
      <c r="H1346" s="101" t="s">
        <v>1672</v>
      </c>
      <c r="J1346" s="101" t="s">
        <v>1673</v>
      </c>
      <c r="K1346" s="101" t="s">
        <v>1674</v>
      </c>
      <c r="Q1346" s="101" t="s">
        <v>1595</v>
      </c>
      <c r="R1346" s="101" t="s">
        <v>1675</v>
      </c>
      <c r="U1346" s="101"/>
      <c r="W1346" s="101" t="s">
        <v>1676</v>
      </c>
      <c r="AA1346" s="101" t="s">
        <v>1677</v>
      </c>
      <c r="AB1346" s="18">
        <v>21.7</v>
      </c>
      <c r="AC1346" s="100">
        <v>16.9</v>
      </c>
      <c r="AE1346" s="100">
        <v>16.9</v>
      </c>
      <c r="AG1346" s="100">
        <v>16.9</v>
      </c>
      <c r="AH1346" s="146">
        <f t="shared" si="28"/>
        <v>17.8</v>
      </c>
      <c r="AM1346" s="99" t="s">
        <v>1599</v>
      </c>
      <c r="AN1346" s="99" t="s">
        <v>1600</v>
      </c>
      <c r="AO1346" s="100">
        <v>64</v>
      </c>
      <c r="AP1346" s="99">
        <v>11</v>
      </c>
      <c r="AQ1346" s="100">
        <v>1859</v>
      </c>
      <c r="AR1346" s="100">
        <v>1872</v>
      </c>
      <c r="AS1346" s="100">
        <v>2000</v>
      </c>
      <c r="AT1346" s="99"/>
      <c r="AU1346" s="99"/>
      <c r="AV1346" s="99"/>
      <c r="AW1346" s="99" t="s">
        <v>1601</v>
      </c>
      <c r="AX1346" s="105">
        <v>425</v>
      </c>
      <c r="AY1346" s="105"/>
      <c r="AZ1346" s="107"/>
    </row>
    <row r="1347" spans="1:52" ht="12" customHeight="1">
      <c r="A1347" s="99" t="s">
        <v>1678</v>
      </c>
      <c r="D1347" s="102">
        <v>430</v>
      </c>
      <c r="E1347" s="103" t="s">
        <v>276</v>
      </c>
      <c r="F1347" s="71">
        <f>IF(D1347&lt;=436,(D1347-'[2]Stages'!$C$85)*'[2]Stages'!$H$86+'[2]Stages'!$E$85,IF(D1347&lt;=439,(D1347-'[2]Stages'!$C$86)*'[2]Stages'!$H$87+'[2]Stages'!$E$86,IF(D1347&lt;=443.7,(D1347-'[2]Stages'!$C$87)*'[2]Stages'!$H$88+'[2]Stages'!$E$87)))</f>
        <v>434.53615384615387</v>
      </c>
      <c r="G1347" s="101" t="s">
        <v>1592</v>
      </c>
      <c r="H1347" s="101" t="s">
        <v>1672</v>
      </c>
      <c r="J1347" s="101" t="s">
        <v>1673</v>
      </c>
      <c r="K1347" s="101" t="s">
        <v>1674</v>
      </c>
      <c r="Q1347" s="101" t="s">
        <v>1595</v>
      </c>
      <c r="R1347" s="101" t="s">
        <v>1675</v>
      </c>
      <c r="U1347" s="101"/>
      <c r="W1347" s="101" t="s">
        <v>1597</v>
      </c>
      <c r="AA1347" s="101" t="s">
        <v>1619</v>
      </c>
      <c r="AB1347" s="18">
        <v>21.7</v>
      </c>
      <c r="AC1347" s="100">
        <v>17.5</v>
      </c>
      <c r="AE1347" s="100">
        <v>17.5</v>
      </c>
      <c r="AG1347" s="100">
        <v>17.5</v>
      </c>
      <c r="AH1347" s="146">
        <f t="shared" si="28"/>
        <v>18.400000000000002</v>
      </c>
      <c r="AM1347" s="99" t="s">
        <v>1599</v>
      </c>
      <c r="AN1347" s="99" t="s">
        <v>1600</v>
      </c>
      <c r="AO1347" s="100">
        <v>64</v>
      </c>
      <c r="AP1347" s="99">
        <v>11</v>
      </c>
      <c r="AQ1347" s="100">
        <v>1859</v>
      </c>
      <c r="AR1347" s="100">
        <v>1872</v>
      </c>
      <c r="AS1347" s="100">
        <v>2000</v>
      </c>
      <c r="AT1347" s="99"/>
      <c r="AU1347" s="99"/>
      <c r="AV1347" s="99"/>
      <c r="AW1347" s="99" t="s">
        <v>1601</v>
      </c>
      <c r="AX1347" s="105">
        <v>425</v>
      </c>
      <c r="AY1347" s="105"/>
      <c r="AZ1347" s="107"/>
    </row>
    <row r="1348" spans="1:52" ht="12" customHeight="1">
      <c r="A1348" s="99" t="s">
        <v>1679</v>
      </c>
      <c r="D1348" s="102">
        <v>430</v>
      </c>
      <c r="E1348" s="103" t="s">
        <v>276</v>
      </c>
      <c r="F1348" s="71">
        <f>IF(D1348&lt;=436,(D1348-'[2]Stages'!$C$85)*'[2]Stages'!$H$86+'[2]Stages'!$E$85,IF(D1348&lt;=439,(D1348-'[2]Stages'!$C$86)*'[2]Stages'!$H$87+'[2]Stages'!$E$86,IF(D1348&lt;=443.7,(D1348-'[2]Stages'!$C$87)*'[2]Stages'!$H$88+'[2]Stages'!$E$87)))</f>
        <v>434.53615384615387</v>
      </c>
      <c r="G1348" s="101" t="s">
        <v>1592</v>
      </c>
      <c r="H1348" s="101" t="s">
        <v>1672</v>
      </c>
      <c r="J1348" s="101" t="s">
        <v>1673</v>
      </c>
      <c r="K1348" s="101" t="s">
        <v>1674</v>
      </c>
      <c r="Q1348" s="101" t="s">
        <v>1595</v>
      </c>
      <c r="R1348" s="101" t="s">
        <v>1675</v>
      </c>
      <c r="U1348" s="101"/>
      <c r="W1348" s="101" t="s">
        <v>1597</v>
      </c>
      <c r="AA1348" s="101" t="s">
        <v>1680</v>
      </c>
      <c r="AB1348" s="18">
        <v>21.7</v>
      </c>
      <c r="AC1348" s="100">
        <v>17.5</v>
      </c>
      <c r="AE1348" s="100">
        <v>17.5</v>
      </c>
      <c r="AG1348" s="100">
        <v>17.5</v>
      </c>
      <c r="AH1348" s="146">
        <f t="shared" si="28"/>
        <v>18.400000000000002</v>
      </c>
      <c r="AM1348" s="99" t="s">
        <v>1599</v>
      </c>
      <c r="AN1348" s="99" t="s">
        <v>1600</v>
      </c>
      <c r="AO1348" s="100">
        <v>64</v>
      </c>
      <c r="AP1348" s="99">
        <v>11</v>
      </c>
      <c r="AQ1348" s="100">
        <v>1859</v>
      </c>
      <c r="AR1348" s="100">
        <v>1872</v>
      </c>
      <c r="AS1348" s="100">
        <v>2000</v>
      </c>
      <c r="AT1348" s="99"/>
      <c r="AU1348" s="99"/>
      <c r="AV1348" s="99"/>
      <c r="AW1348" s="99" t="s">
        <v>1601</v>
      </c>
      <c r="AX1348" s="105">
        <v>425</v>
      </c>
      <c r="AY1348" s="105"/>
      <c r="AZ1348" s="107"/>
    </row>
    <row r="1349" spans="1:52" ht="12" customHeight="1">
      <c r="A1349" s="99" t="s">
        <v>1681</v>
      </c>
      <c r="D1349" s="102">
        <v>430</v>
      </c>
      <c r="E1349" s="103" t="s">
        <v>276</v>
      </c>
      <c r="F1349" s="71">
        <f>IF(D1349&lt;=436,(D1349-'[2]Stages'!$C$85)*'[2]Stages'!$H$86+'[2]Stages'!$E$85,IF(D1349&lt;=439,(D1349-'[2]Stages'!$C$86)*'[2]Stages'!$H$87+'[2]Stages'!$E$86,IF(D1349&lt;=443.7,(D1349-'[2]Stages'!$C$87)*'[2]Stages'!$H$88+'[2]Stages'!$E$87)))</f>
        <v>434.53615384615387</v>
      </c>
      <c r="G1349" s="101" t="s">
        <v>1592</v>
      </c>
      <c r="H1349" s="101" t="s">
        <v>1672</v>
      </c>
      <c r="J1349" s="101" t="s">
        <v>1673</v>
      </c>
      <c r="K1349" s="101" t="s">
        <v>1674</v>
      </c>
      <c r="Q1349" s="101" t="s">
        <v>1595</v>
      </c>
      <c r="R1349" s="101" t="s">
        <v>1675</v>
      </c>
      <c r="U1349" s="101"/>
      <c r="W1349" s="101" t="s">
        <v>1597</v>
      </c>
      <c r="AA1349" s="101" t="s">
        <v>1682</v>
      </c>
      <c r="AB1349" s="18">
        <v>21.7</v>
      </c>
      <c r="AC1349" s="100">
        <v>17.9</v>
      </c>
      <c r="AE1349" s="100">
        <v>17.9</v>
      </c>
      <c r="AG1349" s="100">
        <v>17.9</v>
      </c>
      <c r="AH1349" s="146">
        <f t="shared" si="28"/>
        <v>18.8</v>
      </c>
      <c r="AM1349" s="99" t="s">
        <v>1599</v>
      </c>
      <c r="AN1349" s="99" t="s">
        <v>1600</v>
      </c>
      <c r="AO1349" s="100">
        <v>64</v>
      </c>
      <c r="AP1349" s="99">
        <v>11</v>
      </c>
      <c r="AQ1349" s="100">
        <v>1859</v>
      </c>
      <c r="AR1349" s="100">
        <v>1872</v>
      </c>
      <c r="AS1349" s="100">
        <v>2000</v>
      </c>
      <c r="AT1349" s="99"/>
      <c r="AU1349" s="99"/>
      <c r="AV1349" s="99"/>
      <c r="AW1349" s="99" t="s">
        <v>1601</v>
      </c>
      <c r="AX1349" s="105">
        <v>425</v>
      </c>
      <c r="AY1349" s="105"/>
      <c r="AZ1349" s="107"/>
    </row>
    <row r="1350" spans="1:55" ht="12" customHeight="1">
      <c r="A1350" s="99" t="s">
        <v>1683</v>
      </c>
      <c r="B1350" s="101"/>
      <c r="D1350" s="102">
        <v>442.4</v>
      </c>
      <c r="F1350" s="71">
        <f>IF(D1350&lt;=436,(D1350-'[2]Stages'!$C$85)*'[2]Stages'!$H$86+'[2]Stages'!$E$85,IF(D1350&lt;=439,(D1350-'[2]Stages'!$C$86)*'[2]Stages'!$H$87+'[2]Stages'!$E$86,IF(D1350&lt;=443.7,(D1350-'[2]Stages'!$C$87)*'[2]Stages'!$H$88+'[2]Stages'!$E$87)))</f>
        <v>442.9836170212766</v>
      </c>
      <c r="G1350" s="101" t="s">
        <v>1592</v>
      </c>
      <c r="H1350" s="101" t="s">
        <v>1684</v>
      </c>
      <c r="P1350" s="101" t="s">
        <v>1685</v>
      </c>
      <c r="Q1350" s="101" t="s">
        <v>752</v>
      </c>
      <c r="R1350" s="101" t="s">
        <v>1686</v>
      </c>
      <c r="U1350" s="101"/>
      <c r="V1350" s="101"/>
      <c r="W1350" s="101" t="s">
        <v>1597</v>
      </c>
      <c r="AB1350" s="18">
        <v>21.7</v>
      </c>
      <c r="AC1350" s="100">
        <v>19.42</v>
      </c>
      <c r="AD1350" s="100">
        <v>19.42</v>
      </c>
      <c r="AE1350" s="100">
        <v>19.42</v>
      </c>
      <c r="AG1350" s="100">
        <v>19.42</v>
      </c>
      <c r="AH1350" s="146">
        <f t="shared" si="28"/>
        <v>20.320000000000004</v>
      </c>
      <c r="AM1350" s="101" t="s">
        <v>1664</v>
      </c>
      <c r="AN1350" s="101" t="s">
        <v>1665</v>
      </c>
      <c r="AO1350" s="101">
        <v>321</v>
      </c>
      <c r="AQ1350" s="101">
        <v>550</v>
      </c>
      <c r="AR1350" s="101">
        <v>554</v>
      </c>
      <c r="AS1350" s="101">
        <v>2008</v>
      </c>
      <c r="AW1350" s="101" t="s">
        <v>1666</v>
      </c>
      <c r="AY1350" s="101"/>
      <c r="AZ1350" s="101"/>
      <c r="BA1350" s="101"/>
      <c r="BB1350" s="101"/>
      <c r="BC1350" s="101"/>
    </row>
    <row r="1351" spans="1:61" ht="12" customHeight="1">
      <c r="A1351" s="99" t="s">
        <v>1687</v>
      </c>
      <c r="B1351" s="101"/>
      <c r="D1351" s="102">
        <v>443.8</v>
      </c>
      <c r="F1351" s="73">
        <f>IF(D1351&lt;=445.6,(D1351-'[2]Stages'!$C$88)*'[2]Stages'!$H$89+'[2]Stages'!$E$88,IF(D1351&lt;=455.8,(D1351-'[2]Stages'!$C$89)*'[2]Stages'!$H$90+'[2]Stages'!$E$89,IF(D1351&lt;=460.9,(D1351-'[2]Stages'!$C$90)*'[2]Stages'!$H$91+'[2]Stages'!$E$90,IF(D1351&lt;=468.1,(D1351-'[2]Stages'!$C$91)*'[2]Stages'!$H$92+'[2]Stages'!$E$91,IF(D1351&lt;=471.8,(D1351-'[2]Stages'!$C$92)*'[2]Stages'!$H$93+'[2]Stages'!$E$92,IF(D1351&lt;=478.6,(D1351-'[2]Stages'!$C$93)*'[2]Stages'!$H$94+'[2]Stages'!$E$93,IF(D1351&lt;=488.3,(D1351-'[2]Stages'!$C$94)*'[2]Stages'!$H$95+'[2]Stages'!$E$94)))))))</f>
        <v>443.9</v>
      </c>
      <c r="G1351" s="101" t="s">
        <v>22</v>
      </c>
      <c r="H1351" s="101" t="s">
        <v>1688</v>
      </c>
      <c r="P1351" s="101" t="s">
        <v>1685</v>
      </c>
      <c r="Q1351" s="101" t="s">
        <v>752</v>
      </c>
      <c r="R1351" s="101" t="s">
        <v>1686</v>
      </c>
      <c r="U1351" s="101"/>
      <c r="V1351" s="101"/>
      <c r="W1351" s="101" t="s">
        <v>1597</v>
      </c>
      <c r="AB1351" s="18">
        <v>21.7</v>
      </c>
      <c r="AC1351" s="100">
        <v>18.89</v>
      </c>
      <c r="AD1351" s="100">
        <v>18.89</v>
      </c>
      <c r="AE1351" s="100">
        <v>18.89</v>
      </c>
      <c r="AG1351" s="100">
        <v>18.89</v>
      </c>
      <c r="AH1351" s="146">
        <f t="shared" si="28"/>
        <v>19.790000000000003</v>
      </c>
      <c r="AM1351" s="101" t="s">
        <v>1664</v>
      </c>
      <c r="AN1351" s="101" t="s">
        <v>1665</v>
      </c>
      <c r="AO1351" s="101">
        <v>321</v>
      </c>
      <c r="AQ1351" s="101">
        <v>550</v>
      </c>
      <c r="AR1351" s="101">
        <v>554</v>
      </c>
      <c r="AS1351" s="101">
        <v>2008</v>
      </c>
      <c r="AW1351" s="101" t="s">
        <v>1666</v>
      </c>
      <c r="AY1351" s="101"/>
      <c r="AZ1351" s="101"/>
      <c r="BA1351" s="101"/>
      <c r="BB1351" s="101"/>
      <c r="BC1351" s="101"/>
      <c r="BF1351" s="101"/>
      <c r="BG1351" s="101"/>
      <c r="BI1351" s="101"/>
    </row>
    <row r="1352" spans="1:61" ht="12" customHeight="1">
      <c r="A1352" s="99" t="s">
        <v>1689</v>
      </c>
      <c r="B1352" s="101"/>
      <c r="D1352" s="102">
        <v>443.9</v>
      </c>
      <c r="F1352" s="73">
        <f>IF(D1352&lt;=445.6,(D1352-'[2]Stages'!$C$88)*'[2]Stages'!$H$89+'[2]Stages'!$E$88,IF(D1352&lt;=455.8,(D1352-'[2]Stages'!$C$89)*'[2]Stages'!$H$90+'[2]Stages'!$E$89,IF(D1352&lt;=460.9,(D1352-'[2]Stages'!$C$90)*'[2]Stages'!$H$91+'[2]Stages'!$E$90,IF(D1352&lt;=468.1,(D1352-'[2]Stages'!$C$91)*'[2]Stages'!$H$92+'[2]Stages'!$E$91,IF(D1352&lt;=471.8,(D1352-'[2]Stages'!$C$92)*'[2]Stages'!$H$93+'[2]Stages'!$E$92,IF(D1352&lt;=478.6,(D1352-'[2]Stages'!$C$93)*'[2]Stages'!$H$94+'[2]Stages'!$E$93,IF(D1352&lt;=488.3,(D1352-'[2]Stages'!$C$94)*'[2]Stages'!$H$95+'[2]Stages'!$E$94)))))))</f>
        <v>443.96999999999997</v>
      </c>
      <c r="G1352" s="101" t="s">
        <v>22</v>
      </c>
      <c r="H1352" s="101" t="s">
        <v>1688</v>
      </c>
      <c r="P1352" s="101" t="s">
        <v>1685</v>
      </c>
      <c r="Q1352" s="101" t="s">
        <v>752</v>
      </c>
      <c r="R1352" s="101" t="s">
        <v>1686</v>
      </c>
      <c r="U1352" s="101"/>
      <c r="V1352" s="101"/>
      <c r="W1352" s="101" t="s">
        <v>1597</v>
      </c>
      <c r="AB1352" s="18">
        <v>21.7</v>
      </c>
      <c r="AC1352" s="100">
        <v>19.6</v>
      </c>
      <c r="AD1352" s="100">
        <v>19.6</v>
      </c>
      <c r="AE1352" s="100">
        <v>19.6</v>
      </c>
      <c r="AG1352" s="100">
        <v>19.6</v>
      </c>
      <c r="AH1352" s="146">
        <f t="shared" si="28"/>
        <v>20.500000000000004</v>
      </c>
      <c r="AM1352" s="101" t="s">
        <v>1664</v>
      </c>
      <c r="AN1352" s="101" t="s">
        <v>1665</v>
      </c>
      <c r="AO1352" s="101">
        <v>321</v>
      </c>
      <c r="AQ1352" s="101">
        <v>550</v>
      </c>
      <c r="AR1352" s="101">
        <v>554</v>
      </c>
      <c r="AS1352" s="101">
        <v>2008</v>
      </c>
      <c r="AW1352" s="101" t="s">
        <v>1666</v>
      </c>
      <c r="AY1352" s="101"/>
      <c r="AZ1352" s="101"/>
      <c r="BA1352" s="101"/>
      <c r="BB1352" s="101"/>
      <c r="BC1352" s="101"/>
      <c r="BF1352" s="101"/>
      <c r="BG1352" s="101"/>
      <c r="BI1352" s="101"/>
    </row>
    <row r="1353" spans="1:61" ht="12" customHeight="1">
      <c r="A1353" s="99" t="s">
        <v>1690</v>
      </c>
      <c r="B1353" s="101"/>
      <c r="D1353" s="102">
        <v>444</v>
      </c>
      <c r="F1353" s="73">
        <f>IF(D1353&lt;=445.6,(D1353-'[2]Stages'!$C$88)*'[2]Stages'!$H$89+'[2]Stages'!$E$88,IF(D1353&lt;=455.8,(D1353-'[2]Stages'!$C$89)*'[2]Stages'!$H$90+'[2]Stages'!$E$89,IF(D1353&lt;=460.9,(D1353-'[2]Stages'!$C$90)*'[2]Stages'!$H$91+'[2]Stages'!$E$90,IF(D1353&lt;=468.1,(D1353-'[2]Stages'!$C$91)*'[2]Stages'!$H$92+'[2]Stages'!$E$91,IF(D1353&lt;=471.8,(D1353-'[2]Stages'!$C$92)*'[2]Stages'!$H$93+'[2]Stages'!$E$92,IF(D1353&lt;=478.6,(D1353-'[2]Stages'!$C$93)*'[2]Stages'!$H$94+'[2]Stages'!$E$93,IF(D1353&lt;=488.3,(D1353-'[2]Stages'!$C$94)*'[2]Stages'!$H$95+'[2]Stages'!$E$94)))))))</f>
        <v>444.04</v>
      </c>
      <c r="G1353" s="101" t="s">
        <v>22</v>
      </c>
      <c r="H1353" s="101" t="s">
        <v>1688</v>
      </c>
      <c r="P1353" s="101" t="s">
        <v>1685</v>
      </c>
      <c r="Q1353" s="101" t="s">
        <v>752</v>
      </c>
      <c r="R1353" s="101" t="s">
        <v>1686</v>
      </c>
      <c r="U1353" s="101"/>
      <c r="V1353" s="101"/>
      <c r="W1353" s="101" t="s">
        <v>1597</v>
      </c>
      <c r="AB1353" s="18">
        <v>21.7</v>
      </c>
      <c r="AC1353" s="100">
        <v>19.58</v>
      </c>
      <c r="AD1353" s="100">
        <v>19.58</v>
      </c>
      <c r="AE1353" s="100">
        <v>19.58</v>
      </c>
      <c r="AG1353" s="100">
        <v>19.58</v>
      </c>
      <c r="AH1353" s="146">
        <f t="shared" si="28"/>
        <v>20.48</v>
      </c>
      <c r="AM1353" s="101" t="s">
        <v>1664</v>
      </c>
      <c r="AN1353" s="101" t="s">
        <v>1665</v>
      </c>
      <c r="AO1353" s="101">
        <v>321</v>
      </c>
      <c r="AQ1353" s="101">
        <v>550</v>
      </c>
      <c r="AR1353" s="101">
        <v>554</v>
      </c>
      <c r="AS1353" s="101">
        <v>2008</v>
      </c>
      <c r="AW1353" s="101" t="s">
        <v>1666</v>
      </c>
      <c r="AY1353" s="101"/>
      <c r="AZ1353" s="101"/>
      <c r="BA1353" s="101"/>
      <c r="BB1353" s="101"/>
      <c r="BC1353" s="101"/>
      <c r="BF1353" s="101"/>
      <c r="BG1353" s="101"/>
      <c r="BI1353" s="101"/>
    </row>
    <row r="1354" spans="1:61" ht="12" customHeight="1">
      <c r="A1354" s="99" t="s">
        <v>1691</v>
      </c>
      <c r="B1354" s="101"/>
      <c r="D1354" s="102">
        <v>444.2</v>
      </c>
      <c r="F1354" s="73">
        <f>IF(D1354&lt;=445.6,(D1354-'[2]Stages'!$C$88)*'[2]Stages'!$H$89+'[2]Stages'!$E$88,IF(D1354&lt;=455.8,(D1354-'[2]Stages'!$C$89)*'[2]Stages'!$H$90+'[2]Stages'!$E$89,IF(D1354&lt;=460.9,(D1354-'[2]Stages'!$C$90)*'[2]Stages'!$H$91+'[2]Stages'!$E$90,IF(D1354&lt;=468.1,(D1354-'[2]Stages'!$C$91)*'[2]Stages'!$H$92+'[2]Stages'!$E$91,IF(D1354&lt;=471.8,(D1354-'[2]Stages'!$C$92)*'[2]Stages'!$H$93+'[2]Stages'!$E$92,IF(D1354&lt;=478.6,(D1354-'[2]Stages'!$C$93)*'[2]Stages'!$H$94+'[2]Stages'!$E$93,IF(D1354&lt;=488.3,(D1354-'[2]Stages'!$C$94)*'[2]Stages'!$H$95+'[2]Stages'!$E$94)))))))</f>
        <v>444.18</v>
      </c>
      <c r="G1354" s="101" t="s">
        <v>22</v>
      </c>
      <c r="H1354" s="101" t="s">
        <v>1688</v>
      </c>
      <c r="P1354" s="101" t="s">
        <v>1685</v>
      </c>
      <c r="Q1354" s="101" t="s">
        <v>752</v>
      </c>
      <c r="R1354" s="101" t="s">
        <v>1686</v>
      </c>
      <c r="U1354" s="101"/>
      <c r="V1354" s="101"/>
      <c r="W1354" s="101" t="s">
        <v>1597</v>
      </c>
      <c r="AB1354" s="18">
        <v>21.7</v>
      </c>
      <c r="AC1354" s="100">
        <v>19.56</v>
      </c>
      <c r="AD1354" s="100">
        <v>19.56</v>
      </c>
      <c r="AE1354" s="100">
        <v>19.56</v>
      </c>
      <c r="AG1354" s="100">
        <v>19.56</v>
      </c>
      <c r="AH1354" s="146">
        <f t="shared" si="28"/>
        <v>20.46</v>
      </c>
      <c r="AM1354" s="101" t="s">
        <v>1664</v>
      </c>
      <c r="AN1354" s="101" t="s">
        <v>1665</v>
      </c>
      <c r="AO1354" s="101">
        <v>321</v>
      </c>
      <c r="AQ1354" s="101">
        <v>550</v>
      </c>
      <c r="AR1354" s="101">
        <v>554</v>
      </c>
      <c r="AS1354" s="101">
        <v>2008</v>
      </c>
      <c r="AW1354" s="101" t="s">
        <v>1666</v>
      </c>
      <c r="AY1354" s="101"/>
      <c r="AZ1354" s="101"/>
      <c r="BA1354" s="101"/>
      <c r="BB1354" s="101"/>
      <c r="BC1354" s="101"/>
      <c r="BF1354" s="101"/>
      <c r="BG1354" s="101"/>
      <c r="BI1354" s="101"/>
    </row>
    <row r="1355" spans="1:61" ht="12" customHeight="1">
      <c r="A1355" s="99">
        <v>9623</v>
      </c>
      <c r="B1355" s="101"/>
      <c r="D1355" s="102">
        <v>446</v>
      </c>
      <c r="F1355" s="73">
        <f>IF(D1355&lt;=445.6,(D1355-'[2]Stages'!$C$88)*'[2]Stages'!$H$89+'[2]Stages'!$E$88,IF(D1355&lt;=455.8,(D1355-'[2]Stages'!$C$89)*'[2]Stages'!$H$90+'[2]Stages'!$E$89,IF(D1355&lt;=460.9,(D1355-'[2]Stages'!$C$90)*'[2]Stages'!$H$91+'[2]Stages'!$E$90,IF(D1355&lt;=468.1,(D1355-'[2]Stages'!$C$91)*'[2]Stages'!$H$92+'[2]Stages'!$E$91,IF(D1355&lt;=471.8,(D1355-'[2]Stages'!$C$92)*'[2]Stages'!$H$93+'[2]Stages'!$E$92,IF(D1355&lt;=478.6,(D1355-'[2]Stages'!$C$93)*'[2]Stages'!$H$94+'[2]Stages'!$E$93,IF(D1355&lt;=488.3,(D1355-'[2]Stages'!$C$94)*'[2]Stages'!$H$95+'[2]Stages'!$E$94)))))))</f>
        <v>445.46627450980395</v>
      </c>
      <c r="G1355" s="101" t="s">
        <v>22</v>
      </c>
      <c r="H1355" s="101" t="s">
        <v>1692</v>
      </c>
      <c r="P1355" s="101" t="s">
        <v>1685</v>
      </c>
      <c r="Q1355" s="101" t="s">
        <v>752</v>
      </c>
      <c r="R1355" s="101" t="s">
        <v>1693</v>
      </c>
      <c r="U1355" s="101"/>
      <c r="V1355" s="101"/>
      <c r="W1355" s="101" t="s">
        <v>1597</v>
      </c>
      <c r="AB1355" s="18">
        <v>21.7</v>
      </c>
      <c r="AC1355" s="100">
        <v>18.61</v>
      </c>
      <c r="AD1355" s="100">
        <v>18.61</v>
      </c>
      <c r="AE1355" s="100">
        <v>18.61</v>
      </c>
      <c r="AG1355" s="100">
        <v>18.61</v>
      </c>
      <c r="AH1355" s="146">
        <f t="shared" si="28"/>
        <v>19.51</v>
      </c>
      <c r="AM1355" s="101" t="s">
        <v>1664</v>
      </c>
      <c r="AN1355" s="101" t="s">
        <v>1665</v>
      </c>
      <c r="AO1355" s="101">
        <v>321</v>
      </c>
      <c r="AQ1355" s="101">
        <v>550</v>
      </c>
      <c r="AR1355" s="101">
        <v>554</v>
      </c>
      <c r="AS1355" s="101">
        <v>2008</v>
      </c>
      <c r="AW1355" s="101" t="s">
        <v>1666</v>
      </c>
      <c r="AY1355" s="101"/>
      <c r="AZ1355" s="101"/>
      <c r="BA1355" s="101"/>
      <c r="BB1355" s="101"/>
      <c r="BC1355" s="101"/>
      <c r="BF1355" s="101"/>
      <c r="BG1355" s="101"/>
      <c r="BI1355" s="101"/>
    </row>
    <row r="1356" spans="1:61" ht="12" customHeight="1">
      <c r="A1356" s="99">
        <v>79134</v>
      </c>
      <c r="B1356" s="101"/>
      <c r="D1356" s="102">
        <v>448</v>
      </c>
      <c r="F1356" s="73">
        <f>IF(D1356&lt;=445.6,(D1356-'[2]Stages'!$C$88)*'[2]Stages'!$H$89+'[2]Stages'!$E$88,IF(D1356&lt;=455.8,(D1356-'[2]Stages'!$C$89)*'[2]Stages'!$H$90+'[2]Stages'!$E$89,IF(D1356&lt;=460.9,(D1356-'[2]Stages'!$C$90)*'[2]Stages'!$H$91+'[2]Stages'!$E$90,IF(D1356&lt;=468.1,(D1356-'[2]Stages'!$C$91)*'[2]Stages'!$H$92+'[2]Stages'!$E$91,IF(D1356&lt;=471.8,(D1356-'[2]Stages'!$C$92)*'[2]Stages'!$H$93+'[2]Stages'!$E$92,IF(D1356&lt;=478.6,(D1356-'[2]Stages'!$C$93)*'[2]Stages'!$H$94+'[2]Stages'!$E$93,IF(D1356&lt;=488.3,(D1356-'[2]Stages'!$C$94)*'[2]Stages'!$H$95+'[2]Stages'!$E$94)))))))</f>
        <v>446.99764705882353</v>
      </c>
      <c r="G1356" s="101" t="s">
        <v>22</v>
      </c>
      <c r="H1356" s="101" t="s">
        <v>1694</v>
      </c>
      <c r="P1356" s="101" t="s">
        <v>1685</v>
      </c>
      <c r="Q1356" s="101" t="s">
        <v>752</v>
      </c>
      <c r="R1356" s="101" t="s">
        <v>1695</v>
      </c>
      <c r="U1356" s="101"/>
      <c r="V1356" s="101"/>
      <c r="W1356" s="101" t="s">
        <v>1597</v>
      </c>
      <c r="AB1356" s="18">
        <v>21.7</v>
      </c>
      <c r="AC1356" s="100">
        <v>17.63</v>
      </c>
      <c r="AD1356" s="100">
        <v>17.63</v>
      </c>
      <c r="AE1356" s="100">
        <v>17.63</v>
      </c>
      <c r="AG1356" s="100">
        <v>17.63</v>
      </c>
      <c r="AH1356" s="146">
        <f t="shared" si="28"/>
        <v>18.53</v>
      </c>
      <c r="AM1356" s="101" t="s">
        <v>1664</v>
      </c>
      <c r="AN1356" s="101" t="s">
        <v>1665</v>
      </c>
      <c r="AO1356" s="101">
        <v>321</v>
      </c>
      <c r="AQ1356" s="101">
        <v>550</v>
      </c>
      <c r="AR1356" s="101">
        <v>554</v>
      </c>
      <c r="AS1356" s="101">
        <v>2008</v>
      </c>
      <c r="AW1356" s="101" t="s">
        <v>1666</v>
      </c>
      <c r="AY1356" s="101"/>
      <c r="AZ1356" s="101"/>
      <c r="BA1356" s="101"/>
      <c r="BB1356" s="101"/>
      <c r="BC1356" s="101"/>
      <c r="BF1356" s="101"/>
      <c r="BG1356" s="101"/>
      <c r="BI1356" s="101"/>
    </row>
    <row r="1357" spans="1:61" ht="12" customHeight="1">
      <c r="A1357" s="99">
        <v>79134</v>
      </c>
      <c r="B1357" s="101"/>
      <c r="D1357" s="102">
        <v>448</v>
      </c>
      <c r="F1357" s="73">
        <f>IF(D1357&lt;=445.6,(D1357-'[2]Stages'!$C$88)*'[2]Stages'!$H$89+'[2]Stages'!$E$88,IF(D1357&lt;=455.8,(D1357-'[2]Stages'!$C$89)*'[2]Stages'!$H$90+'[2]Stages'!$E$89,IF(D1357&lt;=460.9,(D1357-'[2]Stages'!$C$90)*'[2]Stages'!$H$91+'[2]Stages'!$E$90,IF(D1357&lt;=468.1,(D1357-'[2]Stages'!$C$91)*'[2]Stages'!$H$92+'[2]Stages'!$E$91,IF(D1357&lt;=471.8,(D1357-'[2]Stages'!$C$92)*'[2]Stages'!$H$93+'[2]Stages'!$E$92,IF(D1357&lt;=478.6,(D1357-'[2]Stages'!$C$93)*'[2]Stages'!$H$94+'[2]Stages'!$E$93,IF(D1357&lt;=488.3,(D1357-'[2]Stages'!$C$94)*'[2]Stages'!$H$95+'[2]Stages'!$E$94)))))))</f>
        <v>446.99764705882353</v>
      </c>
      <c r="G1357" s="101" t="s">
        <v>22</v>
      </c>
      <c r="H1357" s="101" t="s">
        <v>1694</v>
      </c>
      <c r="P1357" s="101" t="s">
        <v>1685</v>
      </c>
      <c r="Q1357" s="101" t="s">
        <v>752</v>
      </c>
      <c r="R1357" s="101" t="s">
        <v>1695</v>
      </c>
      <c r="U1357" s="101"/>
      <c r="V1357" s="101"/>
      <c r="W1357" s="101" t="s">
        <v>1597</v>
      </c>
      <c r="AB1357" s="18">
        <v>21.7</v>
      </c>
      <c r="AC1357" s="100">
        <v>18.73</v>
      </c>
      <c r="AD1357" s="100">
        <v>18.73</v>
      </c>
      <c r="AE1357" s="100">
        <v>18.73</v>
      </c>
      <c r="AG1357" s="100">
        <v>18.73</v>
      </c>
      <c r="AH1357" s="146">
        <f t="shared" si="28"/>
        <v>19.630000000000003</v>
      </c>
      <c r="AM1357" s="101" t="s">
        <v>1664</v>
      </c>
      <c r="AN1357" s="101" t="s">
        <v>1665</v>
      </c>
      <c r="AO1357" s="101">
        <v>321</v>
      </c>
      <c r="AQ1357" s="101">
        <v>550</v>
      </c>
      <c r="AR1357" s="101">
        <v>554</v>
      </c>
      <c r="AS1357" s="101">
        <v>2008</v>
      </c>
      <c r="AW1357" s="101" t="s">
        <v>1666</v>
      </c>
      <c r="AY1357" s="101"/>
      <c r="AZ1357" s="101"/>
      <c r="BA1357" s="101"/>
      <c r="BB1357" s="101"/>
      <c r="BC1357" s="101"/>
      <c r="BF1357" s="101"/>
      <c r="BG1357" s="101"/>
      <c r="BI1357" s="101"/>
    </row>
    <row r="1358" spans="1:62" ht="12" customHeight="1">
      <c r="A1358" s="99">
        <v>8135</v>
      </c>
      <c r="B1358" s="101"/>
      <c r="D1358" s="102">
        <v>451</v>
      </c>
      <c r="F1358" s="73">
        <f>IF(D1358&lt;=445.6,(D1358-'[2]Stages'!$C$88)*'[2]Stages'!$H$89+'[2]Stages'!$E$88,IF(D1358&lt;=455.8,(D1358-'[2]Stages'!$C$89)*'[2]Stages'!$H$90+'[2]Stages'!$E$89,IF(D1358&lt;=460.9,(D1358-'[2]Stages'!$C$90)*'[2]Stages'!$H$91+'[2]Stages'!$E$90,IF(D1358&lt;=468.1,(D1358-'[2]Stages'!$C$91)*'[2]Stages'!$H$92+'[2]Stages'!$E$91,IF(D1358&lt;=471.8,(D1358-'[2]Stages'!$C$92)*'[2]Stages'!$H$93+'[2]Stages'!$E$92,IF(D1358&lt;=478.6,(D1358-'[2]Stages'!$C$93)*'[2]Stages'!$H$94+'[2]Stages'!$E$93,IF(D1358&lt;=488.3,(D1358-'[2]Stages'!$C$94)*'[2]Stages'!$H$95+'[2]Stages'!$E$94)))))))</f>
        <v>449.29470588235296</v>
      </c>
      <c r="G1358" s="101" t="s">
        <v>22</v>
      </c>
      <c r="H1358" s="101" t="s">
        <v>1696</v>
      </c>
      <c r="P1358" s="101" t="s">
        <v>1685</v>
      </c>
      <c r="Q1358" s="101" t="s">
        <v>752</v>
      </c>
      <c r="R1358" s="101" t="s">
        <v>1693</v>
      </c>
      <c r="U1358" s="101"/>
      <c r="V1358" s="101"/>
      <c r="W1358" s="101" t="s">
        <v>1597</v>
      </c>
      <c r="AB1358" s="18">
        <v>21.7</v>
      </c>
      <c r="AC1358" s="100">
        <v>17.93</v>
      </c>
      <c r="AD1358" s="100">
        <v>17.93</v>
      </c>
      <c r="AE1358" s="100">
        <v>17.93</v>
      </c>
      <c r="AG1358" s="100">
        <v>17.93</v>
      </c>
      <c r="AH1358" s="146">
        <f t="shared" si="28"/>
        <v>18.830000000000002</v>
      </c>
      <c r="AM1358" s="101" t="s">
        <v>1664</v>
      </c>
      <c r="AN1358" s="101" t="s">
        <v>1665</v>
      </c>
      <c r="AO1358" s="101">
        <v>321</v>
      </c>
      <c r="AQ1358" s="101">
        <v>550</v>
      </c>
      <c r="AR1358" s="101">
        <v>554</v>
      </c>
      <c r="AS1358" s="101">
        <v>2008</v>
      </c>
      <c r="AW1358" s="101" t="s">
        <v>1666</v>
      </c>
      <c r="AY1358" s="101"/>
      <c r="AZ1358" s="101"/>
      <c r="BA1358" s="101"/>
      <c r="BB1358" s="101"/>
      <c r="BC1358" s="101"/>
      <c r="BE1358" s="114"/>
      <c r="BF1358" s="115"/>
      <c r="BG1358" s="115"/>
      <c r="BH1358" s="114"/>
      <c r="BI1358" s="115"/>
      <c r="BJ1358" s="114"/>
    </row>
    <row r="1359" spans="1:62" ht="12" customHeight="1">
      <c r="A1359" s="99">
        <v>8119</v>
      </c>
      <c r="B1359" s="101"/>
      <c r="D1359" s="102">
        <v>456</v>
      </c>
      <c r="F1359" s="73">
        <f>IF(D1359&lt;=445.6,(D1359-'[2]Stages'!$C$88)*'[2]Stages'!$H$89+'[2]Stages'!$E$88,IF(D1359&lt;=455.8,(D1359-'[2]Stages'!$C$89)*'[2]Stages'!$H$90+'[2]Stages'!$E$89,IF(D1359&lt;=460.9,(D1359-'[2]Stages'!$C$90)*'[2]Stages'!$H$91+'[2]Stages'!$E$90,IF(D1359&lt;=468.1,(D1359-'[2]Stages'!$C$91)*'[2]Stages'!$H$92+'[2]Stages'!$E$91,IF(D1359&lt;=471.8,(D1359-'[2]Stages'!$C$92)*'[2]Stages'!$H$93+'[2]Stages'!$E$92,IF(D1359&lt;=478.6,(D1359-'[2]Stages'!$C$93)*'[2]Stages'!$H$94+'[2]Stages'!$E$93,IF(D1359&lt;=488.3,(D1359-'[2]Stages'!$C$94)*'[2]Stages'!$H$95+'[2]Stages'!$E$94)))))))</f>
        <v>453.1813725490196</v>
      </c>
      <c r="G1359" s="101" t="s">
        <v>22</v>
      </c>
      <c r="H1359" s="101" t="s">
        <v>1697</v>
      </c>
      <c r="P1359" s="101" t="s">
        <v>1685</v>
      </c>
      <c r="Q1359" s="101" t="s">
        <v>752</v>
      </c>
      <c r="R1359" s="101" t="s">
        <v>1693</v>
      </c>
      <c r="U1359" s="101"/>
      <c r="V1359" s="101"/>
      <c r="W1359" s="101" t="s">
        <v>1597</v>
      </c>
      <c r="AB1359" s="18">
        <v>21.7</v>
      </c>
      <c r="AC1359" s="100">
        <v>17.66</v>
      </c>
      <c r="AD1359" s="100">
        <v>17.66</v>
      </c>
      <c r="AE1359" s="100">
        <v>17.66</v>
      </c>
      <c r="AG1359" s="100">
        <v>17.66</v>
      </c>
      <c r="AH1359" s="146">
        <f t="shared" si="28"/>
        <v>18.560000000000002</v>
      </c>
      <c r="AM1359" s="101" t="s">
        <v>1664</v>
      </c>
      <c r="AN1359" s="101" t="s">
        <v>1665</v>
      </c>
      <c r="AO1359" s="101">
        <v>321</v>
      </c>
      <c r="AQ1359" s="101">
        <v>550</v>
      </c>
      <c r="AR1359" s="101">
        <v>554</v>
      </c>
      <c r="AS1359" s="101">
        <v>2008</v>
      </c>
      <c r="AW1359" s="101" t="s">
        <v>1666</v>
      </c>
      <c r="AY1359" s="101"/>
      <c r="AZ1359" s="101"/>
      <c r="BA1359" s="101"/>
      <c r="BB1359" s="101"/>
      <c r="BC1359" s="101"/>
      <c r="BE1359" s="114"/>
      <c r="BF1359" s="115"/>
      <c r="BG1359" s="115"/>
      <c r="BH1359" s="114"/>
      <c r="BI1359" s="115"/>
      <c r="BJ1359" s="114"/>
    </row>
    <row r="1360" spans="1:62" ht="12" customHeight="1">
      <c r="A1360" s="99">
        <v>8116</v>
      </c>
      <c r="B1360" s="101"/>
      <c r="D1360" s="102">
        <v>462</v>
      </c>
      <c r="F1360" s="73">
        <f>IF(D1360&lt;=445.6,(D1360-'[2]Stages'!$C$88)*'[2]Stages'!$H$89+'[2]Stages'!$E$88,IF(D1360&lt;=455.8,(D1360-'[2]Stages'!$C$89)*'[2]Stages'!$H$90+'[2]Stages'!$E$89,IF(D1360&lt;=460.9,(D1360-'[2]Stages'!$C$90)*'[2]Stages'!$H$91+'[2]Stages'!$E$90,IF(D1360&lt;=468.1,(D1360-'[2]Stages'!$C$91)*'[2]Stages'!$H$92+'[2]Stages'!$E$91,IF(D1360&lt;=471.8,(D1360-'[2]Stages'!$C$92)*'[2]Stages'!$H$93+'[2]Stages'!$E$92,IF(D1360&lt;=478.6,(D1360-'[2]Stages'!$C$93)*'[2]Stages'!$H$94+'[2]Stages'!$E$93,IF(D1360&lt;=488.3,(D1360-'[2]Stages'!$C$94)*'[2]Stages'!$H$95+'[2]Stages'!$E$94)))))))</f>
        <v>459.71819444444446</v>
      </c>
      <c r="G1360" s="101" t="s">
        <v>22</v>
      </c>
      <c r="H1360" s="101" t="s">
        <v>1698</v>
      </c>
      <c r="P1360" s="101" t="s">
        <v>1685</v>
      </c>
      <c r="Q1360" s="101" t="s">
        <v>752</v>
      </c>
      <c r="R1360" s="101" t="s">
        <v>1693</v>
      </c>
      <c r="U1360" s="101"/>
      <c r="V1360" s="101"/>
      <c r="W1360" s="101" t="s">
        <v>1597</v>
      </c>
      <c r="AB1360" s="18">
        <v>21.7</v>
      </c>
      <c r="AC1360" s="100">
        <v>18.17</v>
      </c>
      <c r="AD1360" s="100">
        <v>18.17</v>
      </c>
      <c r="AE1360" s="100">
        <v>18.17</v>
      </c>
      <c r="AG1360" s="100">
        <v>18.17</v>
      </c>
      <c r="AH1360" s="146">
        <f t="shared" si="28"/>
        <v>19.070000000000004</v>
      </c>
      <c r="AM1360" s="101" t="s">
        <v>1664</v>
      </c>
      <c r="AN1360" s="101" t="s">
        <v>1665</v>
      </c>
      <c r="AO1360" s="101">
        <v>321</v>
      </c>
      <c r="AQ1360" s="101">
        <v>550</v>
      </c>
      <c r="AR1360" s="101">
        <v>554</v>
      </c>
      <c r="AS1360" s="101">
        <v>2008</v>
      </c>
      <c r="AW1360" s="101" t="s">
        <v>1666</v>
      </c>
      <c r="AY1360" s="101"/>
      <c r="AZ1360" s="101"/>
      <c r="BA1360" s="101"/>
      <c r="BB1360" s="101"/>
      <c r="BC1360" s="101"/>
      <c r="BE1360" s="114"/>
      <c r="BF1360" s="115"/>
      <c r="BG1360" s="115"/>
      <c r="BH1360" s="114"/>
      <c r="BI1360" s="115"/>
      <c r="BJ1360" s="114"/>
    </row>
    <row r="1361" spans="1:62" ht="12" customHeight="1">
      <c r="A1361" s="99" t="s">
        <v>1699</v>
      </c>
      <c r="B1361" s="101"/>
      <c r="D1361" s="102">
        <v>464.5</v>
      </c>
      <c r="F1361" s="73">
        <f>IF(D1361&lt;=445.6,(D1361-'[2]Stages'!$C$88)*'[2]Stages'!$H$89+'[2]Stages'!$E$88,IF(D1361&lt;=455.8,(D1361-'[2]Stages'!$C$89)*'[2]Stages'!$H$90+'[2]Stages'!$E$89,IF(D1361&lt;=460.9,(D1361-'[2]Stages'!$C$90)*'[2]Stages'!$H$91+'[2]Stages'!$E$90,IF(D1361&lt;=468.1,(D1361-'[2]Stages'!$C$91)*'[2]Stages'!$H$92+'[2]Stages'!$E$91,IF(D1361&lt;=471.8,(D1361-'[2]Stages'!$C$92)*'[2]Stages'!$H$93+'[2]Stages'!$E$92,IF(D1361&lt;=478.6,(D1361-'[2]Stages'!$C$93)*'[2]Stages'!$H$94+'[2]Stages'!$E$93,IF(D1361&lt;=488.3,(D1361-'[2]Stages'!$C$94)*'[2]Stages'!$H$95+'[2]Stages'!$E$94)))))))</f>
        <v>462.805</v>
      </c>
      <c r="G1361" s="101" t="s">
        <v>22</v>
      </c>
      <c r="H1361" s="101" t="s">
        <v>1698</v>
      </c>
      <c r="P1361" s="101" t="s">
        <v>1685</v>
      </c>
      <c r="Q1361" s="101" t="s">
        <v>1317</v>
      </c>
      <c r="R1361" s="101" t="s">
        <v>1700</v>
      </c>
      <c r="U1361" s="101"/>
      <c r="V1361" s="101"/>
      <c r="W1361" s="101" t="s">
        <v>1597</v>
      </c>
      <c r="AB1361" s="18">
        <v>21.7</v>
      </c>
      <c r="AC1361" s="100">
        <v>18.3</v>
      </c>
      <c r="AD1361" s="100">
        <v>18.3</v>
      </c>
      <c r="AE1361" s="100">
        <v>18.3</v>
      </c>
      <c r="AG1361" s="100">
        <v>18.3</v>
      </c>
      <c r="AH1361" s="146">
        <f t="shared" si="28"/>
        <v>19.200000000000003</v>
      </c>
      <c r="AM1361" s="101" t="s">
        <v>1664</v>
      </c>
      <c r="AN1361" s="101" t="s">
        <v>1665</v>
      </c>
      <c r="AO1361" s="101">
        <v>321</v>
      </c>
      <c r="AQ1361" s="101">
        <v>550</v>
      </c>
      <c r="AR1361" s="101">
        <v>554</v>
      </c>
      <c r="AS1361" s="101">
        <v>2008</v>
      </c>
      <c r="AW1361" s="101" t="s">
        <v>1666</v>
      </c>
      <c r="AY1361" s="101"/>
      <c r="AZ1361" s="101"/>
      <c r="BA1361" s="101"/>
      <c r="BB1361" s="101"/>
      <c r="BC1361" s="101"/>
      <c r="BE1361" s="114"/>
      <c r="BF1361" s="115"/>
      <c r="BG1361" s="115"/>
      <c r="BH1361" s="114"/>
      <c r="BI1361" s="115"/>
      <c r="BJ1361" s="114"/>
    </row>
    <row r="1362" spans="1:61" ht="12" customHeight="1">
      <c r="A1362" s="99" t="s">
        <v>1701</v>
      </c>
      <c r="B1362" s="101"/>
      <c r="D1362" s="102">
        <v>467</v>
      </c>
      <c r="F1362" s="73">
        <f>IF(D1362&lt;=445.6,(D1362-'[2]Stages'!$C$88)*'[2]Stages'!$H$89+'[2]Stages'!$E$88,IF(D1362&lt;=455.8,(D1362-'[2]Stages'!$C$89)*'[2]Stages'!$H$90+'[2]Stages'!$E$89,IF(D1362&lt;=460.9,(D1362-'[2]Stages'!$C$90)*'[2]Stages'!$H$91+'[2]Stages'!$E$90,IF(D1362&lt;=468.1,(D1362-'[2]Stages'!$C$91)*'[2]Stages'!$H$92+'[2]Stages'!$E$91,IF(D1362&lt;=471.8,(D1362-'[2]Stages'!$C$92)*'[2]Stages'!$H$93+'[2]Stages'!$E$92,IF(D1362&lt;=478.6,(D1362-'[2]Stages'!$C$93)*'[2]Stages'!$H$94+'[2]Stages'!$E$93,IF(D1362&lt;=488.3,(D1362-'[2]Stages'!$C$94)*'[2]Stages'!$H$95+'[2]Stages'!$E$94)))))))</f>
        <v>465.89180555555555</v>
      </c>
      <c r="G1362" s="101" t="s">
        <v>22</v>
      </c>
      <c r="H1362" s="101" t="s">
        <v>1702</v>
      </c>
      <c r="P1362" s="101" t="s">
        <v>1703</v>
      </c>
      <c r="Q1362" s="101" t="s">
        <v>752</v>
      </c>
      <c r="R1362" s="101" t="s">
        <v>1704</v>
      </c>
      <c r="U1362" s="101"/>
      <c r="V1362" s="101"/>
      <c r="W1362" s="101" t="s">
        <v>1597</v>
      </c>
      <c r="AB1362" s="18">
        <v>21.7</v>
      </c>
      <c r="AC1362" s="100">
        <v>17.82</v>
      </c>
      <c r="AD1362" s="100">
        <v>17.82</v>
      </c>
      <c r="AE1362" s="100">
        <v>17.82</v>
      </c>
      <c r="AG1362" s="100">
        <v>17.82</v>
      </c>
      <c r="AH1362" s="146">
        <f t="shared" si="28"/>
        <v>18.720000000000002</v>
      </c>
      <c r="AM1362" s="101" t="s">
        <v>1664</v>
      </c>
      <c r="AN1362" s="101" t="s">
        <v>1665</v>
      </c>
      <c r="AO1362" s="101">
        <v>321</v>
      </c>
      <c r="AQ1362" s="101">
        <v>550</v>
      </c>
      <c r="AR1362" s="101">
        <v>554</v>
      </c>
      <c r="AS1362" s="101">
        <v>2008</v>
      </c>
      <c r="AW1362" s="101" t="s">
        <v>1666</v>
      </c>
      <c r="AY1362" s="101"/>
      <c r="AZ1362" s="101"/>
      <c r="BA1362" s="101"/>
      <c r="BB1362" s="101"/>
      <c r="BC1362" s="101"/>
      <c r="BF1362" s="101"/>
      <c r="BG1362" s="101"/>
      <c r="BI1362" s="101"/>
    </row>
    <row r="1363" spans="1:62" ht="12" customHeight="1">
      <c r="A1363" s="99" t="s">
        <v>1705</v>
      </c>
      <c r="B1363" s="101"/>
      <c r="D1363" s="102">
        <v>469</v>
      </c>
      <c r="F1363" s="73">
        <f>IF(D1363&lt;=445.6,(D1363-'[2]Stages'!$C$88)*'[2]Stages'!$H$89+'[2]Stages'!$E$88,IF(D1363&lt;=455.8,(D1363-'[2]Stages'!$C$89)*'[2]Stages'!$H$90+'[2]Stages'!$E$89,IF(D1363&lt;=460.9,(D1363-'[2]Stages'!$C$90)*'[2]Stages'!$H$91+'[2]Stages'!$E$90,IF(D1363&lt;=468.1,(D1363-'[2]Stages'!$C$91)*'[2]Stages'!$H$92+'[2]Stages'!$E$91,IF(D1363&lt;=471.8,(D1363-'[2]Stages'!$C$92)*'[2]Stages'!$H$93+'[2]Stages'!$E$92,IF(D1363&lt;=478.6,(D1363-'[2]Stages'!$C$93)*'[2]Stages'!$H$94+'[2]Stages'!$E$93,IF(D1363&lt;=488.3,(D1363-'[2]Stages'!$C$94)*'[2]Stages'!$H$95+'[2]Stages'!$E$94)))))))</f>
        <v>467.9091891891892</v>
      </c>
      <c r="G1363" s="101" t="s">
        <v>22</v>
      </c>
      <c r="H1363" s="101" t="s">
        <v>1706</v>
      </c>
      <c r="P1363" s="101" t="s">
        <v>1707</v>
      </c>
      <c r="Q1363" s="101" t="s">
        <v>752</v>
      </c>
      <c r="R1363" s="101" t="s">
        <v>1704</v>
      </c>
      <c r="U1363" s="101"/>
      <c r="V1363" s="101"/>
      <c r="W1363" s="101" t="s">
        <v>1597</v>
      </c>
      <c r="AB1363" s="18">
        <v>21.7</v>
      </c>
      <c r="AC1363" s="100">
        <v>17.71</v>
      </c>
      <c r="AD1363" s="100">
        <v>17.71</v>
      </c>
      <c r="AE1363" s="100">
        <v>17.71</v>
      </c>
      <c r="AG1363" s="100">
        <v>17.71</v>
      </c>
      <c r="AH1363" s="146">
        <f t="shared" si="28"/>
        <v>18.610000000000003</v>
      </c>
      <c r="AM1363" s="101" t="s">
        <v>1664</v>
      </c>
      <c r="AN1363" s="101" t="s">
        <v>1665</v>
      </c>
      <c r="AO1363" s="101">
        <v>321</v>
      </c>
      <c r="AQ1363" s="101">
        <v>550</v>
      </c>
      <c r="AR1363" s="101">
        <v>554</v>
      </c>
      <c r="AS1363" s="101">
        <v>2008</v>
      </c>
      <c r="AW1363" s="101" t="s">
        <v>1666</v>
      </c>
      <c r="AY1363" s="101"/>
      <c r="AZ1363" s="101"/>
      <c r="BA1363" s="101"/>
      <c r="BB1363" s="101"/>
      <c r="BC1363" s="101"/>
      <c r="BE1363" s="114"/>
      <c r="BF1363" s="115"/>
      <c r="BG1363" s="115"/>
      <c r="BH1363" s="114"/>
      <c r="BI1363" s="115"/>
      <c r="BJ1363" s="114"/>
    </row>
    <row r="1364" spans="1:62" ht="12" customHeight="1">
      <c r="A1364" s="99" t="s">
        <v>1708</v>
      </c>
      <c r="B1364" s="101"/>
      <c r="D1364" s="102">
        <v>473.5</v>
      </c>
      <c r="F1364" s="73">
        <f>IF(D1364&lt;=445.6,(D1364-'[2]Stages'!$C$88)*'[2]Stages'!$H$89+'[2]Stages'!$E$88,IF(D1364&lt;=455.8,(D1364-'[2]Stages'!$C$89)*'[2]Stages'!$H$90+'[2]Stages'!$E$89,IF(D1364&lt;=460.9,(D1364-'[2]Stages'!$C$90)*'[2]Stages'!$H$91+'[2]Stages'!$E$90,IF(D1364&lt;=468.1,(D1364-'[2]Stages'!$C$91)*'[2]Stages'!$H$92+'[2]Stages'!$E$91,IF(D1364&lt;=471.8,(D1364-'[2]Stages'!$C$92)*'[2]Stages'!$H$93+'[2]Stages'!$E$92,IF(D1364&lt;=478.6,(D1364-'[2]Stages'!$C$93)*'[2]Stages'!$H$94+'[2]Stages'!$E$93,IF(D1364&lt;=488.3,(D1364-'[2]Stages'!$C$94)*'[2]Stages'!$H$95+'[2]Stages'!$E$94)))))))</f>
        <v>471.9</v>
      </c>
      <c r="G1364" s="101" t="s">
        <v>22</v>
      </c>
      <c r="H1364" s="101" t="s">
        <v>1709</v>
      </c>
      <c r="P1364" s="101" t="s">
        <v>1710</v>
      </c>
      <c r="Q1364" s="101" t="s">
        <v>752</v>
      </c>
      <c r="R1364" s="101" t="s">
        <v>1704</v>
      </c>
      <c r="U1364" s="101"/>
      <c r="V1364" s="101"/>
      <c r="W1364" s="101" t="s">
        <v>1597</v>
      </c>
      <c r="AB1364" s="18">
        <v>21.7</v>
      </c>
      <c r="AC1364" s="100">
        <v>17.19</v>
      </c>
      <c r="AD1364" s="100">
        <v>17.19</v>
      </c>
      <c r="AE1364" s="100">
        <v>17.19</v>
      </c>
      <c r="AG1364" s="100">
        <v>17.19</v>
      </c>
      <c r="AH1364" s="146">
        <f t="shared" si="28"/>
        <v>18.090000000000003</v>
      </c>
      <c r="AM1364" s="101" t="s">
        <v>1664</v>
      </c>
      <c r="AN1364" s="101" t="s">
        <v>1665</v>
      </c>
      <c r="AO1364" s="101">
        <v>321</v>
      </c>
      <c r="AQ1364" s="101">
        <v>550</v>
      </c>
      <c r="AR1364" s="101">
        <v>554</v>
      </c>
      <c r="AS1364" s="101">
        <v>2008</v>
      </c>
      <c r="AW1364" s="101" t="s">
        <v>1666</v>
      </c>
      <c r="AY1364" s="101"/>
      <c r="AZ1364" s="101"/>
      <c r="BA1364" s="101"/>
      <c r="BB1364" s="101"/>
      <c r="BC1364" s="101"/>
      <c r="BE1364" s="114"/>
      <c r="BF1364" s="115"/>
      <c r="BG1364" s="115"/>
      <c r="BH1364" s="114"/>
      <c r="BI1364" s="115"/>
      <c r="BJ1364" s="114"/>
    </row>
    <row r="1365" spans="1:62" ht="12" customHeight="1">
      <c r="A1365" s="99" t="s">
        <v>1711</v>
      </c>
      <c r="B1365" s="101"/>
      <c r="D1365" s="102">
        <v>476</v>
      </c>
      <c r="F1365" s="73">
        <f>IF(D1365&lt;=445.6,(D1365-'[2]Stages'!$C$88)*'[2]Stages'!$H$89+'[2]Stages'!$E$88,IF(D1365&lt;=455.8,(D1365-'[2]Stages'!$C$89)*'[2]Stages'!$H$90+'[2]Stages'!$E$89,IF(D1365&lt;=460.9,(D1365-'[2]Stages'!$C$90)*'[2]Stages'!$H$91+'[2]Stages'!$E$90,IF(D1365&lt;=468.1,(D1365-'[2]Stages'!$C$91)*'[2]Stages'!$H$92+'[2]Stages'!$E$91,IF(D1365&lt;=471.8,(D1365-'[2]Stages'!$C$92)*'[2]Stages'!$H$93+'[2]Stages'!$E$92,IF(D1365&lt;=478.6,(D1365-'[2]Stages'!$C$93)*'[2]Stages'!$H$94+'[2]Stages'!$E$93,IF(D1365&lt;=488.3,(D1365-'[2]Stages'!$C$94)*'[2]Stages'!$H$95+'[2]Stages'!$E$94)))))))</f>
        <v>474.7529411764706</v>
      </c>
      <c r="G1365" s="101" t="s">
        <v>22</v>
      </c>
      <c r="H1365" s="101" t="s">
        <v>1712</v>
      </c>
      <c r="P1365" s="101" t="s">
        <v>1662</v>
      </c>
      <c r="Q1365" s="101" t="s">
        <v>1317</v>
      </c>
      <c r="R1365" s="101" t="s">
        <v>1713</v>
      </c>
      <c r="U1365" s="101"/>
      <c r="V1365" s="101"/>
      <c r="W1365" s="101" t="s">
        <v>1597</v>
      </c>
      <c r="AB1365" s="18">
        <v>21.7</v>
      </c>
      <c r="AC1365" s="100">
        <v>16.32</v>
      </c>
      <c r="AD1365" s="100">
        <v>16.32</v>
      </c>
      <c r="AE1365" s="100">
        <v>16.32</v>
      </c>
      <c r="AG1365" s="100">
        <v>16.32</v>
      </c>
      <c r="AH1365" s="146">
        <f t="shared" si="28"/>
        <v>17.220000000000002</v>
      </c>
      <c r="AM1365" s="101" t="s">
        <v>1664</v>
      </c>
      <c r="AN1365" s="101" t="s">
        <v>1665</v>
      </c>
      <c r="AO1365" s="101">
        <v>321</v>
      </c>
      <c r="AQ1365" s="101">
        <v>550</v>
      </c>
      <c r="AR1365" s="101">
        <v>554</v>
      </c>
      <c r="AS1365" s="101">
        <v>2008</v>
      </c>
      <c r="AW1365" s="101" t="s">
        <v>1666</v>
      </c>
      <c r="AY1365" s="101"/>
      <c r="AZ1365" s="101"/>
      <c r="BA1365" s="101"/>
      <c r="BB1365" s="101"/>
      <c r="BC1365" s="101"/>
      <c r="BE1365" s="114"/>
      <c r="BF1365" s="115"/>
      <c r="BG1365" s="115"/>
      <c r="BH1365" s="114"/>
      <c r="BI1365" s="115"/>
      <c r="BJ1365" s="114"/>
    </row>
    <row r="1366" spans="1:62" ht="12" customHeight="1">
      <c r="A1366" s="99" t="s">
        <v>1711</v>
      </c>
      <c r="B1366" s="101"/>
      <c r="D1366" s="102">
        <v>476</v>
      </c>
      <c r="F1366" s="73">
        <f>IF(D1366&lt;=445.6,(D1366-'[2]Stages'!$C$88)*'[2]Stages'!$H$89+'[2]Stages'!$E$88,IF(D1366&lt;=455.8,(D1366-'[2]Stages'!$C$89)*'[2]Stages'!$H$90+'[2]Stages'!$E$89,IF(D1366&lt;=460.9,(D1366-'[2]Stages'!$C$90)*'[2]Stages'!$H$91+'[2]Stages'!$E$90,IF(D1366&lt;=468.1,(D1366-'[2]Stages'!$C$91)*'[2]Stages'!$H$92+'[2]Stages'!$E$91,IF(D1366&lt;=471.8,(D1366-'[2]Stages'!$C$92)*'[2]Stages'!$H$93+'[2]Stages'!$E$92,IF(D1366&lt;=478.6,(D1366-'[2]Stages'!$C$93)*'[2]Stages'!$H$94+'[2]Stages'!$E$93,IF(D1366&lt;=488.3,(D1366-'[2]Stages'!$C$94)*'[2]Stages'!$H$95+'[2]Stages'!$E$94)))))))</f>
        <v>474.7529411764706</v>
      </c>
      <c r="G1366" s="101" t="s">
        <v>22</v>
      </c>
      <c r="H1366" s="101" t="s">
        <v>1712</v>
      </c>
      <c r="P1366" s="101" t="s">
        <v>1662</v>
      </c>
      <c r="Q1366" s="101" t="s">
        <v>1317</v>
      </c>
      <c r="R1366" s="101" t="s">
        <v>1713</v>
      </c>
      <c r="U1366" s="101"/>
      <c r="V1366" s="101"/>
      <c r="W1366" s="101" t="s">
        <v>1597</v>
      </c>
      <c r="AB1366" s="18">
        <v>21.7</v>
      </c>
      <c r="AC1366" s="100">
        <v>16.73</v>
      </c>
      <c r="AD1366" s="100">
        <v>16.73</v>
      </c>
      <c r="AE1366" s="100">
        <v>16.73</v>
      </c>
      <c r="AG1366" s="100">
        <v>16.73</v>
      </c>
      <c r="AH1366" s="146">
        <f t="shared" si="28"/>
        <v>17.630000000000003</v>
      </c>
      <c r="AM1366" s="101" t="s">
        <v>1664</v>
      </c>
      <c r="AN1366" s="101" t="s">
        <v>1665</v>
      </c>
      <c r="AO1366" s="101">
        <v>321</v>
      </c>
      <c r="AQ1366" s="101">
        <v>550</v>
      </c>
      <c r="AR1366" s="101">
        <v>554</v>
      </c>
      <c r="AS1366" s="101">
        <v>2008</v>
      </c>
      <c r="AW1366" s="101" t="s">
        <v>1666</v>
      </c>
      <c r="AY1366" s="101"/>
      <c r="AZ1366" s="101"/>
      <c r="BA1366" s="101"/>
      <c r="BB1366" s="101"/>
      <c r="BC1366" s="101"/>
      <c r="BE1366" s="114"/>
      <c r="BF1366" s="115"/>
      <c r="BG1366" s="115"/>
      <c r="BH1366" s="114"/>
      <c r="BI1366" s="115"/>
      <c r="BJ1366" s="114"/>
    </row>
    <row r="1367" spans="1:61" ht="12" customHeight="1">
      <c r="A1367" s="99" t="s">
        <v>1714</v>
      </c>
      <c r="B1367" s="101"/>
      <c r="D1367" s="102">
        <v>478</v>
      </c>
      <c r="F1367" s="73">
        <f>IF(D1367&lt;=445.6,(D1367-'[2]Stages'!$C$88)*'[2]Stages'!$H$89+'[2]Stages'!$E$88,IF(D1367&lt;=455.8,(D1367-'[2]Stages'!$C$89)*'[2]Stages'!$H$90+'[2]Stages'!$E$89,IF(D1367&lt;=460.9,(D1367-'[2]Stages'!$C$90)*'[2]Stages'!$H$91+'[2]Stages'!$E$90,IF(D1367&lt;=468.1,(D1367-'[2]Stages'!$C$91)*'[2]Stages'!$H$92+'[2]Stages'!$E$91,IF(D1367&lt;=471.8,(D1367-'[2]Stages'!$C$92)*'[2]Stages'!$H$93+'[2]Stages'!$E$92,IF(D1367&lt;=478.6,(D1367-'[2]Stages'!$C$93)*'[2]Stages'!$H$94+'[2]Stages'!$E$93,IF(D1367&lt;=488.3,(D1367-'[2]Stages'!$C$94)*'[2]Stages'!$H$95+'[2]Stages'!$E$94)))))))</f>
        <v>477.0352941176471</v>
      </c>
      <c r="G1367" s="101" t="s">
        <v>22</v>
      </c>
      <c r="H1367" s="101" t="s">
        <v>1715</v>
      </c>
      <c r="P1367" s="101" t="s">
        <v>1710</v>
      </c>
      <c r="Q1367" s="101" t="s">
        <v>752</v>
      </c>
      <c r="R1367" s="101" t="s">
        <v>1704</v>
      </c>
      <c r="U1367" s="101"/>
      <c r="V1367" s="101"/>
      <c r="W1367" s="101" t="s">
        <v>1597</v>
      </c>
      <c r="AB1367" s="18">
        <v>21.7</v>
      </c>
      <c r="AC1367" s="100">
        <v>16.77</v>
      </c>
      <c r="AD1367" s="100">
        <v>16.77</v>
      </c>
      <c r="AE1367" s="100">
        <v>16.77</v>
      </c>
      <c r="AG1367" s="100">
        <v>16.77</v>
      </c>
      <c r="AH1367" s="146">
        <f aca="true" t="shared" si="29" ref="AH1367:AH1379">AG1367+(22.6-AB1367)</f>
        <v>17.67</v>
      </c>
      <c r="AM1367" s="101" t="s">
        <v>1664</v>
      </c>
      <c r="AN1367" s="101" t="s">
        <v>1665</v>
      </c>
      <c r="AO1367" s="101">
        <v>321</v>
      </c>
      <c r="AQ1367" s="101">
        <v>550</v>
      </c>
      <c r="AR1367" s="101">
        <v>554</v>
      </c>
      <c r="AS1367" s="101">
        <v>2008</v>
      </c>
      <c r="AW1367" s="101" t="s">
        <v>1666</v>
      </c>
      <c r="AY1367" s="101"/>
      <c r="AZ1367" s="101"/>
      <c r="BA1367" s="101"/>
      <c r="BB1367" s="101"/>
      <c r="BC1367" s="101"/>
      <c r="BF1367" s="101"/>
      <c r="BG1367" s="101"/>
      <c r="BI1367" s="101"/>
    </row>
    <row r="1368" spans="1:61" ht="12" customHeight="1">
      <c r="A1368" s="99" t="s">
        <v>1716</v>
      </c>
      <c r="B1368" s="101"/>
      <c r="D1368" s="102">
        <v>481</v>
      </c>
      <c r="F1368" s="73">
        <f>IF(D1368&lt;=445.6,(D1368-'[2]Stages'!$C$88)*'[2]Stages'!$H$89+'[2]Stages'!$E$88,IF(D1368&lt;=455.8,(D1368-'[2]Stages'!$C$89)*'[2]Stages'!$H$90+'[2]Stages'!$E$89,IF(D1368&lt;=460.9,(D1368-'[2]Stages'!$C$90)*'[2]Stages'!$H$91+'[2]Stages'!$E$90,IF(D1368&lt;=468.1,(D1368-'[2]Stages'!$C$91)*'[2]Stages'!$H$92+'[2]Stages'!$E$91,IF(D1368&lt;=471.8,(D1368-'[2]Stages'!$C$92)*'[2]Stages'!$H$93+'[2]Stages'!$E$92,IF(D1368&lt;=478.6,(D1368-'[2]Stages'!$C$93)*'[2]Stages'!$H$94+'[2]Stages'!$E$93,IF(D1368&lt;=488.3,(D1368-'[2]Stages'!$C$94)*'[2]Stages'!$H$95+'[2]Stages'!$E$94)))))))</f>
        <v>479.61278350515465</v>
      </c>
      <c r="G1368" s="101" t="s">
        <v>22</v>
      </c>
      <c r="H1368" s="101" t="s">
        <v>1717</v>
      </c>
      <c r="P1368" s="101" t="s">
        <v>1718</v>
      </c>
      <c r="Q1368" s="101" t="s">
        <v>752</v>
      </c>
      <c r="R1368" s="101" t="s">
        <v>1704</v>
      </c>
      <c r="U1368" s="101"/>
      <c r="V1368" s="101"/>
      <c r="W1368" s="101" t="s">
        <v>1597</v>
      </c>
      <c r="AB1368" s="18">
        <v>21.7</v>
      </c>
      <c r="AC1368" s="100">
        <v>16.16</v>
      </c>
      <c r="AD1368" s="100">
        <v>16.16</v>
      </c>
      <c r="AE1368" s="100">
        <v>16.16</v>
      </c>
      <c r="AG1368" s="100">
        <v>16.16</v>
      </c>
      <c r="AH1368" s="146">
        <f t="shared" si="29"/>
        <v>17.060000000000002</v>
      </c>
      <c r="AM1368" s="101" t="s">
        <v>1664</v>
      </c>
      <c r="AN1368" s="101" t="s">
        <v>1665</v>
      </c>
      <c r="AO1368" s="101">
        <v>321</v>
      </c>
      <c r="AQ1368" s="101">
        <v>550</v>
      </c>
      <c r="AR1368" s="101">
        <v>554</v>
      </c>
      <c r="AS1368" s="101">
        <v>2008</v>
      </c>
      <c r="AW1368" s="101" t="s">
        <v>1666</v>
      </c>
      <c r="AY1368" s="101"/>
      <c r="AZ1368" s="101"/>
      <c r="BA1368" s="101"/>
      <c r="BB1368" s="101"/>
      <c r="BC1368" s="101"/>
      <c r="BF1368" s="101"/>
      <c r="BG1368" s="101"/>
      <c r="BI1368" s="101"/>
    </row>
    <row r="1369" spans="1:70" ht="12" customHeight="1">
      <c r="A1369" s="242" t="s">
        <v>1719</v>
      </c>
      <c r="B1369" s="173"/>
      <c r="C1369" s="154"/>
      <c r="D1369" s="243">
        <v>485</v>
      </c>
      <c r="E1369" s="244" t="s">
        <v>276</v>
      </c>
      <c r="F1369" s="73">
        <f>IF(D1369&lt;=445.6,(D1369-'[2]Stages'!$C$88)*'[2]Stages'!$H$89+'[2]Stages'!$E$88,IF(D1369&lt;=455.8,(D1369-'[2]Stages'!$C$89)*'[2]Stages'!$H$90+'[2]Stages'!$E$89,IF(D1369&lt;=460.9,(D1369-'[2]Stages'!$C$90)*'[2]Stages'!$H$91+'[2]Stages'!$E$90,IF(D1369&lt;=468.1,(D1369-'[2]Stages'!$C$91)*'[2]Stages'!$H$92+'[2]Stages'!$E$91,IF(D1369&lt;=471.8,(D1369-'[2]Stages'!$C$92)*'[2]Stages'!$H$93+'[2]Stages'!$E$92,IF(D1369&lt;=478.6,(D1369-'[2]Stages'!$C$93)*'[2]Stages'!$H$94+'[2]Stages'!$E$93,IF(D1369&lt;=488.3,(D1369-'[2]Stages'!$C$94)*'[2]Stages'!$H$95+'[2]Stages'!$E$94)))))))</f>
        <v>482.7674226804124</v>
      </c>
      <c r="G1369" s="154" t="s">
        <v>22</v>
      </c>
      <c r="H1369" s="154"/>
      <c r="I1369" s="154" t="s">
        <v>1720</v>
      </c>
      <c r="J1369" s="154" t="s">
        <v>1721</v>
      </c>
      <c r="K1369" s="154" t="s">
        <v>1722</v>
      </c>
      <c r="L1369" s="154" t="s">
        <v>1723</v>
      </c>
      <c r="M1369" s="154"/>
      <c r="N1369" s="154">
        <v>8800</v>
      </c>
      <c r="O1369" s="154"/>
      <c r="P1369" s="154"/>
      <c r="Q1369" s="154" t="s">
        <v>701</v>
      </c>
      <c r="R1369" s="154" t="s">
        <v>1724</v>
      </c>
      <c r="S1369" s="154"/>
      <c r="T1369" s="154"/>
      <c r="U1369" s="240"/>
      <c r="V1369" s="173"/>
      <c r="W1369" s="154" t="s">
        <v>1725</v>
      </c>
      <c r="X1369" s="154"/>
      <c r="Y1369" s="154"/>
      <c r="Z1369" s="154"/>
      <c r="AA1369" s="154"/>
      <c r="AB1369" s="18">
        <v>22.6</v>
      </c>
      <c r="AC1369" s="173">
        <v>15.6</v>
      </c>
      <c r="AD1369" s="173"/>
      <c r="AE1369" s="173">
        <v>15.6</v>
      </c>
      <c r="AF1369" s="173"/>
      <c r="AG1369" s="173">
        <v>15.6</v>
      </c>
      <c r="AH1369" s="146">
        <f t="shared" si="29"/>
        <v>15.6</v>
      </c>
      <c r="AK1369" s="154"/>
      <c r="AL1369" s="154"/>
      <c r="AM1369" s="154" t="s">
        <v>1726</v>
      </c>
      <c r="AN1369" s="154" t="s">
        <v>1727</v>
      </c>
      <c r="AO1369" s="173">
        <v>22</v>
      </c>
      <c r="AP1369" s="154"/>
      <c r="AQ1369" s="173">
        <v>98</v>
      </c>
      <c r="AR1369" s="173">
        <v>103</v>
      </c>
      <c r="AS1369" s="173">
        <v>2007</v>
      </c>
      <c r="AT1369" s="154"/>
      <c r="AU1369" s="154"/>
      <c r="AV1369" s="154"/>
      <c r="AW1369" s="154" t="s">
        <v>1728</v>
      </c>
      <c r="AX1369" s="105"/>
      <c r="AY1369" s="105"/>
      <c r="AZ1369" s="107"/>
      <c r="BA1369" s="245"/>
      <c r="BB1369" s="245"/>
      <c r="BC1369" s="246"/>
      <c r="BD1369" s="154"/>
      <c r="BE1369" s="114"/>
      <c r="BF1369" s="115"/>
      <c r="BG1369" s="115"/>
      <c r="BH1369" s="114"/>
      <c r="BI1369" s="115"/>
      <c r="BJ1369" s="114"/>
      <c r="BR1369" s="159"/>
    </row>
    <row r="1370" spans="1:70" ht="12" customHeight="1">
      <c r="A1370" s="242" t="s">
        <v>1729</v>
      </c>
      <c r="B1370" s="173"/>
      <c r="C1370" s="154"/>
      <c r="D1370" s="243">
        <v>485</v>
      </c>
      <c r="E1370" s="244" t="s">
        <v>276</v>
      </c>
      <c r="F1370" s="73">
        <f>IF(D1370&lt;=445.6,(D1370-'[2]Stages'!$C$88)*'[2]Stages'!$H$89+'[2]Stages'!$E$88,IF(D1370&lt;=455.8,(D1370-'[2]Stages'!$C$89)*'[2]Stages'!$H$90+'[2]Stages'!$E$89,IF(D1370&lt;=460.9,(D1370-'[2]Stages'!$C$90)*'[2]Stages'!$H$91+'[2]Stages'!$E$90,IF(D1370&lt;=468.1,(D1370-'[2]Stages'!$C$91)*'[2]Stages'!$H$92+'[2]Stages'!$E$91,IF(D1370&lt;=471.8,(D1370-'[2]Stages'!$C$92)*'[2]Stages'!$H$93+'[2]Stages'!$E$92,IF(D1370&lt;=478.6,(D1370-'[2]Stages'!$C$93)*'[2]Stages'!$H$94+'[2]Stages'!$E$93,IF(D1370&lt;=488.3,(D1370-'[2]Stages'!$C$94)*'[2]Stages'!$H$95+'[2]Stages'!$E$94)))))))</f>
        <v>482.7674226804124</v>
      </c>
      <c r="G1370" s="154" t="s">
        <v>22</v>
      </c>
      <c r="H1370" s="154"/>
      <c r="I1370" s="154" t="s">
        <v>1720</v>
      </c>
      <c r="J1370" s="154" t="s">
        <v>1721</v>
      </c>
      <c r="K1370" s="154" t="s">
        <v>1722</v>
      </c>
      <c r="L1370" s="154" t="s">
        <v>1723</v>
      </c>
      <c r="M1370" s="154"/>
      <c r="N1370" s="154">
        <v>7300</v>
      </c>
      <c r="O1370" s="154"/>
      <c r="P1370" s="154"/>
      <c r="Q1370" s="154" t="s">
        <v>701</v>
      </c>
      <c r="R1370" s="154" t="s">
        <v>1724</v>
      </c>
      <c r="S1370" s="154"/>
      <c r="T1370" s="154"/>
      <c r="U1370" s="240"/>
      <c r="V1370" s="173"/>
      <c r="W1370" s="154" t="s">
        <v>1725</v>
      </c>
      <c r="X1370" s="154"/>
      <c r="Y1370" s="154"/>
      <c r="Z1370" s="154"/>
      <c r="AA1370" s="154"/>
      <c r="AB1370" s="18">
        <v>22.6</v>
      </c>
      <c r="AC1370" s="173">
        <v>15.7</v>
      </c>
      <c r="AD1370" s="173"/>
      <c r="AE1370" s="173">
        <v>15.7</v>
      </c>
      <c r="AF1370" s="173"/>
      <c r="AG1370" s="173">
        <v>15.7</v>
      </c>
      <c r="AH1370" s="146">
        <f t="shared" si="29"/>
        <v>15.7</v>
      </c>
      <c r="AI1370" s="173"/>
      <c r="AJ1370" s="173"/>
      <c r="AK1370" s="154"/>
      <c r="AL1370" s="154"/>
      <c r="AM1370" s="154" t="s">
        <v>1726</v>
      </c>
      <c r="AN1370" s="154" t="s">
        <v>1727</v>
      </c>
      <c r="AO1370" s="173">
        <v>22</v>
      </c>
      <c r="AP1370" s="154"/>
      <c r="AQ1370" s="173">
        <v>98</v>
      </c>
      <c r="AR1370" s="173">
        <v>103</v>
      </c>
      <c r="AS1370" s="173">
        <v>2007</v>
      </c>
      <c r="AT1370" s="154"/>
      <c r="AU1370" s="154"/>
      <c r="AV1370" s="154"/>
      <c r="AW1370" s="154" t="s">
        <v>1728</v>
      </c>
      <c r="AX1370" s="239">
        <v>485</v>
      </c>
      <c r="AY1370" s="240"/>
      <c r="AZ1370" s="241"/>
      <c r="BA1370" s="245"/>
      <c r="BB1370" s="245"/>
      <c r="BC1370" s="246"/>
      <c r="BD1370" s="154"/>
      <c r="BE1370" s="154"/>
      <c r="BF1370" s="245"/>
      <c r="BG1370" s="245"/>
      <c r="BH1370" s="154"/>
      <c r="BI1370" s="245"/>
      <c r="BJ1370" s="154"/>
      <c r="BR1370" s="159"/>
    </row>
    <row r="1371" spans="1:70" ht="12" customHeight="1">
      <c r="A1371" s="242" t="s">
        <v>1730</v>
      </c>
      <c r="B1371" s="173"/>
      <c r="C1371" s="154"/>
      <c r="D1371" s="243">
        <v>485</v>
      </c>
      <c r="E1371" s="244" t="s">
        <v>276</v>
      </c>
      <c r="F1371" s="73">
        <f>IF(D1371&lt;=445.6,(D1371-'[2]Stages'!$C$88)*'[2]Stages'!$H$89+'[2]Stages'!$E$88,IF(D1371&lt;=455.8,(D1371-'[2]Stages'!$C$89)*'[2]Stages'!$H$90+'[2]Stages'!$E$89,IF(D1371&lt;=460.9,(D1371-'[2]Stages'!$C$90)*'[2]Stages'!$H$91+'[2]Stages'!$E$90,IF(D1371&lt;=468.1,(D1371-'[2]Stages'!$C$91)*'[2]Stages'!$H$92+'[2]Stages'!$E$91,IF(D1371&lt;=471.8,(D1371-'[2]Stages'!$C$92)*'[2]Stages'!$H$93+'[2]Stages'!$E$92,IF(D1371&lt;=478.6,(D1371-'[2]Stages'!$C$93)*'[2]Stages'!$H$94+'[2]Stages'!$E$93,IF(D1371&lt;=488.3,(D1371-'[2]Stages'!$C$94)*'[2]Stages'!$H$95+'[2]Stages'!$E$94)))))))</f>
        <v>482.7674226804124</v>
      </c>
      <c r="G1371" s="154" t="s">
        <v>22</v>
      </c>
      <c r="H1371" s="154"/>
      <c r="I1371" s="154" t="s">
        <v>1720</v>
      </c>
      <c r="J1371" s="154" t="s">
        <v>1721</v>
      </c>
      <c r="K1371" s="154" t="s">
        <v>1722</v>
      </c>
      <c r="L1371" s="154" t="s">
        <v>1723</v>
      </c>
      <c r="M1371" s="154"/>
      <c r="N1371" s="154">
        <v>8700</v>
      </c>
      <c r="O1371" s="154"/>
      <c r="P1371" s="154"/>
      <c r="Q1371" s="154" t="s">
        <v>701</v>
      </c>
      <c r="R1371" s="154" t="s">
        <v>1724</v>
      </c>
      <c r="S1371" s="154"/>
      <c r="T1371" s="154"/>
      <c r="U1371" s="240"/>
      <c r="V1371" s="173"/>
      <c r="W1371" s="154" t="s">
        <v>1725</v>
      </c>
      <c r="X1371" s="154"/>
      <c r="Y1371" s="154"/>
      <c r="Z1371" s="154"/>
      <c r="AA1371" s="154"/>
      <c r="AB1371" s="18">
        <v>22.6</v>
      </c>
      <c r="AC1371" s="173">
        <v>15.8</v>
      </c>
      <c r="AD1371" s="173"/>
      <c r="AE1371" s="173">
        <v>15.8</v>
      </c>
      <c r="AF1371" s="173"/>
      <c r="AG1371" s="173">
        <v>15.8</v>
      </c>
      <c r="AH1371" s="146">
        <f t="shared" si="29"/>
        <v>15.8</v>
      </c>
      <c r="AK1371" s="154"/>
      <c r="AL1371" s="154"/>
      <c r="AM1371" s="154" t="s">
        <v>1726</v>
      </c>
      <c r="AN1371" s="154" t="s">
        <v>1727</v>
      </c>
      <c r="AO1371" s="173">
        <v>22</v>
      </c>
      <c r="AP1371" s="154"/>
      <c r="AQ1371" s="173">
        <v>98</v>
      </c>
      <c r="AR1371" s="173">
        <v>103</v>
      </c>
      <c r="AS1371" s="173">
        <v>2007</v>
      </c>
      <c r="AT1371" s="154"/>
      <c r="AU1371" s="154"/>
      <c r="AV1371" s="154"/>
      <c r="AW1371" s="154" t="s">
        <v>1728</v>
      </c>
      <c r="AX1371" s="105"/>
      <c r="AY1371" s="105"/>
      <c r="AZ1371" s="107"/>
      <c r="BA1371" s="245"/>
      <c r="BB1371" s="245"/>
      <c r="BC1371" s="246"/>
      <c r="BD1371" s="154"/>
      <c r="BE1371" s="154"/>
      <c r="BF1371" s="245"/>
      <c r="BG1371" s="245"/>
      <c r="BH1371" s="154"/>
      <c r="BI1371" s="245"/>
      <c r="BJ1371" s="154"/>
      <c r="BR1371" s="159"/>
    </row>
    <row r="1372" spans="1:70" ht="12" customHeight="1">
      <c r="A1372" s="242" t="s">
        <v>1731</v>
      </c>
      <c r="B1372" s="173"/>
      <c r="C1372" s="154"/>
      <c r="D1372" s="243">
        <v>485</v>
      </c>
      <c r="E1372" s="244" t="s">
        <v>276</v>
      </c>
      <c r="F1372" s="73">
        <f>IF(D1372&lt;=445.6,(D1372-'[2]Stages'!$C$88)*'[2]Stages'!$H$89+'[2]Stages'!$E$88,IF(D1372&lt;=455.8,(D1372-'[2]Stages'!$C$89)*'[2]Stages'!$H$90+'[2]Stages'!$E$89,IF(D1372&lt;=460.9,(D1372-'[2]Stages'!$C$90)*'[2]Stages'!$H$91+'[2]Stages'!$E$90,IF(D1372&lt;=468.1,(D1372-'[2]Stages'!$C$91)*'[2]Stages'!$H$92+'[2]Stages'!$E$91,IF(D1372&lt;=471.8,(D1372-'[2]Stages'!$C$92)*'[2]Stages'!$H$93+'[2]Stages'!$E$92,IF(D1372&lt;=478.6,(D1372-'[2]Stages'!$C$93)*'[2]Stages'!$H$94+'[2]Stages'!$E$93,IF(D1372&lt;=488.3,(D1372-'[2]Stages'!$C$94)*'[2]Stages'!$H$95+'[2]Stages'!$E$94)))))))</f>
        <v>482.7674226804124</v>
      </c>
      <c r="G1372" s="154" t="s">
        <v>22</v>
      </c>
      <c r="H1372" s="154"/>
      <c r="I1372" s="154" t="s">
        <v>1720</v>
      </c>
      <c r="J1372" s="154" t="s">
        <v>1721</v>
      </c>
      <c r="K1372" s="154" t="s">
        <v>1722</v>
      </c>
      <c r="L1372" s="154" t="s">
        <v>1723</v>
      </c>
      <c r="M1372" s="154"/>
      <c r="N1372" s="154">
        <v>8100</v>
      </c>
      <c r="O1372" s="154"/>
      <c r="P1372" s="154"/>
      <c r="Q1372" s="154" t="s">
        <v>701</v>
      </c>
      <c r="R1372" s="154" t="s">
        <v>1724</v>
      </c>
      <c r="S1372" s="154"/>
      <c r="T1372" s="154"/>
      <c r="U1372" s="240"/>
      <c r="V1372" s="173"/>
      <c r="W1372" s="247" t="s">
        <v>1732</v>
      </c>
      <c r="X1372" s="154"/>
      <c r="Y1372" s="154"/>
      <c r="Z1372" s="154"/>
      <c r="AA1372" s="154"/>
      <c r="AB1372" s="18">
        <v>22.6</v>
      </c>
      <c r="AC1372" s="173">
        <v>16.1</v>
      </c>
      <c r="AD1372" s="173"/>
      <c r="AE1372" s="173">
        <v>16.1</v>
      </c>
      <c r="AF1372" s="173"/>
      <c r="AG1372" s="173">
        <v>16.1</v>
      </c>
      <c r="AH1372" s="146">
        <f t="shared" si="29"/>
        <v>16.1</v>
      </c>
      <c r="AI1372" s="248"/>
      <c r="AJ1372" s="248"/>
      <c r="AK1372" s="154"/>
      <c r="AL1372" s="154"/>
      <c r="AM1372" s="154" t="s">
        <v>1726</v>
      </c>
      <c r="AN1372" s="154" t="s">
        <v>1727</v>
      </c>
      <c r="AO1372" s="173">
        <v>22</v>
      </c>
      <c r="AP1372" s="154"/>
      <c r="AQ1372" s="173">
        <v>98</v>
      </c>
      <c r="AR1372" s="173">
        <v>103</v>
      </c>
      <c r="AS1372" s="173">
        <v>2007</v>
      </c>
      <c r="AT1372" s="154"/>
      <c r="AU1372" s="154"/>
      <c r="AV1372" s="154"/>
      <c r="AW1372" s="154" t="s">
        <v>1728</v>
      </c>
      <c r="AX1372" s="105"/>
      <c r="AY1372" s="249"/>
      <c r="AZ1372" s="250"/>
      <c r="BA1372" s="245"/>
      <c r="BB1372" s="245"/>
      <c r="BC1372" s="246"/>
      <c r="BD1372" s="154"/>
      <c r="BE1372" s="154"/>
      <c r="BF1372" s="245"/>
      <c r="BG1372" s="245"/>
      <c r="BH1372" s="154"/>
      <c r="BI1372" s="245"/>
      <c r="BJ1372" s="154"/>
      <c r="BR1372" s="159"/>
    </row>
    <row r="1373" spans="1:70" ht="12" customHeight="1">
      <c r="A1373" s="242" t="s">
        <v>1733</v>
      </c>
      <c r="B1373" s="173"/>
      <c r="C1373" s="154"/>
      <c r="D1373" s="243">
        <v>485</v>
      </c>
      <c r="E1373" s="244" t="s">
        <v>276</v>
      </c>
      <c r="F1373" s="73">
        <f>IF(D1373&lt;=445.6,(D1373-'[2]Stages'!$C$88)*'[2]Stages'!$H$89+'[2]Stages'!$E$88,IF(D1373&lt;=455.8,(D1373-'[2]Stages'!$C$89)*'[2]Stages'!$H$90+'[2]Stages'!$E$89,IF(D1373&lt;=460.9,(D1373-'[2]Stages'!$C$90)*'[2]Stages'!$H$91+'[2]Stages'!$E$90,IF(D1373&lt;=468.1,(D1373-'[2]Stages'!$C$91)*'[2]Stages'!$H$92+'[2]Stages'!$E$91,IF(D1373&lt;=471.8,(D1373-'[2]Stages'!$C$92)*'[2]Stages'!$H$93+'[2]Stages'!$E$92,IF(D1373&lt;=478.6,(D1373-'[2]Stages'!$C$93)*'[2]Stages'!$H$94+'[2]Stages'!$E$93,IF(D1373&lt;=488.3,(D1373-'[2]Stages'!$C$94)*'[2]Stages'!$H$95+'[2]Stages'!$E$94)))))))</f>
        <v>482.7674226804124</v>
      </c>
      <c r="G1373" s="154" t="s">
        <v>22</v>
      </c>
      <c r="H1373" s="154"/>
      <c r="I1373" s="154" t="s">
        <v>1720</v>
      </c>
      <c r="J1373" s="154" t="s">
        <v>1721</v>
      </c>
      <c r="K1373" s="154" t="s">
        <v>1722</v>
      </c>
      <c r="L1373" s="154" t="s">
        <v>1723</v>
      </c>
      <c r="M1373" s="154"/>
      <c r="N1373" s="154">
        <v>8500</v>
      </c>
      <c r="O1373" s="154"/>
      <c r="P1373" s="154"/>
      <c r="Q1373" s="154" t="s">
        <v>701</v>
      </c>
      <c r="R1373" s="154" t="s">
        <v>1724</v>
      </c>
      <c r="S1373" s="154"/>
      <c r="T1373" s="154"/>
      <c r="U1373" s="240"/>
      <c r="V1373" s="173"/>
      <c r="W1373" s="154" t="s">
        <v>1725</v>
      </c>
      <c r="X1373" s="154"/>
      <c r="Y1373" s="154"/>
      <c r="Z1373" s="154"/>
      <c r="AA1373" s="154"/>
      <c r="AB1373" s="18">
        <v>22.6</v>
      </c>
      <c r="AC1373" s="173">
        <v>16.2</v>
      </c>
      <c r="AD1373" s="173"/>
      <c r="AE1373" s="173">
        <v>16.2</v>
      </c>
      <c r="AF1373" s="173"/>
      <c r="AG1373" s="173">
        <v>16.2</v>
      </c>
      <c r="AH1373" s="146">
        <f t="shared" si="29"/>
        <v>16.2</v>
      </c>
      <c r="AK1373" s="154"/>
      <c r="AL1373" s="154"/>
      <c r="AM1373" s="154" t="s">
        <v>1726</v>
      </c>
      <c r="AN1373" s="154" t="s">
        <v>1727</v>
      </c>
      <c r="AO1373" s="173">
        <v>22</v>
      </c>
      <c r="AP1373" s="154"/>
      <c r="AQ1373" s="173">
        <v>98</v>
      </c>
      <c r="AR1373" s="173">
        <v>103</v>
      </c>
      <c r="AS1373" s="173">
        <v>2007</v>
      </c>
      <c r="AT1373" s="154"/>
      <c r="AU1373" s="154"/>
      <c r="AV1373" s="154"/>
      <c r="AW1373" s="154" t="s">
        <v>1728</v>
      </c>
      <c r="AX1373" s="105"/>
      <c r="AY1373" s="105"/>
      <c r="AZ1373" s="107"/>
      <c r="BA1373" s="245"/>
      <c r="BB1373" s="245"/>
      <c r="BC1373" s="246"/>
      <c r="BD1373" s="154"/>
      <c r="BE1373" s="154"/>
      <c r="BF1373" s="245"/>
      <c r="BG1373" s="245"/>
      <c r="BH1373" s="154"/>
      <c r="BI1373" s="245"/>
      <c r="BJ1373" s="154"/>
      <c r="BR1373" s="159"/>
    </row>
    <row r="1374" spans="1:70" ht="12" customHeight="1">
      <c r="A1374" s="242" t="s">
        <v>1734</v>
      </c>
      <c r="B1374" s="173"/>
      <c r="C1374" s="154"/>
      <c r="D1374" s="243">
        <v>485</v>
      </c>
      <c r="E1374" s="244" t="s">
        <v>276</v>
      </c>
      <c r="F1374" s="73">
        <f>IF(D1374&lt;=445.6,(D1374-'[2]Stages'!$C$88)*'[2]Stages'!$H$89+'[2]Stages'!$E$88,IF(D1374&lt;=455.8,(D1374-'[2]Stages'!$C$89)*'[2]Stages'!$H$90+'[2]Stages'!$E$89,IF(D1374&lt;=460.9,(D1374-'[2]Stages'!$C$90)*'[2]Stages'!$H$91+'[2]Stages'!$E$90,IF(D1374&lt;=468.1,(D1374-'[2]Stages'!$C$91)*'[2]Stages'!$H$92+'[2]Stages'!$E$91,IF(D1374&lt;=471.8,(D1374-'[2]Stages'!$C$92)*'[2]Stages'!$H$93+'[2]Stages'!$E$92,IF(D1374&lt;=478.6,(D1374-'[2]Stages'!$C$93)*'[2]Stages'!$H$94+'[2]Stages'!$E$93,IF(D1374&lt;=488.3,(D1374-'[2]Stages'!$C$94)*'[2]Stages'!$H$95+'[2]Stages'!$E$94)))))))</f>
        <v>482.7674226804124</v>
      </c>
      <c r="G1374" s="154" t="s">
        <v>22</v>
      </c>
      <c r="H1374" s="154"/>
      <c r="I1374" s="154" t="s">
        <v>1720</v>
      </c>
      <c r="J1374" s="154" t="s">
        <v>1735</v>
      </c>
      <c r="K1374" s="154" t="s">
        <v>1722</v>
      </c>
      <c r="L1374" s="154" t="s">
        <v>1723</v>
      </c>
      <c r="M1374" s="154"/>
      <c r="N1374" s="154">
        <v>1200</v>
      </c>
      <c r="O1374" s="154"/>
      <c r="P1374" s="154"/>
      <c r="Q1374" s="154" t="s">
        <v>701</v>
      </c>
      <c r="R1374" s="154" t="s">
        <v>1724</v>
      </c>
      <c r="S1374" s="154"/>
      <c r="T1374" s="154"/>
      <c r="U1374" s="240"/>
      <c r="V1374" s="173"/>
      <c r="W1374" s="247" t="s">
        <v>1736</v>
      </c>
      <c r="X1374" s="154"/>
      <c r="Y1374" s="154"/>
      <c r="Z1374" s="154"/>
      <c r="AA1374" s="154"/>
      <c r="AB1374" s="18">
        <v>22.6</v>
      </c>
      <c r="AC1374" s="173">
        <v>16.3</v>
      </c>
      <c r="AD1374" s="173"/>
      <c r="AE1374" s="173">
        <v>16.3</v>
      </c>
      <c r="AF1374" s="173"/>
      <c r="AG1374" s="173">
        <v>16.3</v>
      </c>
      <c r="AH1374" s="146">
        <f t="shared" si="29"/>
        <v>16.3</v>
      </c>
      <c r="AI1374" s="173"/>
      <c r="AJ1374" s="173"/>
      <c r="AK1374" s="154"/>
      <c r="AL1374" s="154"/>
      <c r="AM1374" s="154" t="s">
        <v>1726</v>
      </c>
      <c r="AN1374" s="154" t="s">
        <v>1727</v>
      </c>
      <c r="AO1374" s="173">
        <v>22</v>
      </c>
      <c r="AP1374" s="154"/>
      <c r="AQ1374" s="173">
        <v>98</v>
      </c>
      <c r="AR1374" s="173">
        <v>103</v>
      </c>
      <c r="AS1374" s="173">
        <v>2007</v>
      </c>
      <c r="AT1374" s="154"/>
      <c r="AU1374" s="154"/>
      <c r="AV1374" s="154"/>
      <c r="AW1374" s="154" t="s">
        <v>1728</v>
      </c>
      <c r="AX1374" s="239">
        <v>485</v>
      </c>
      <c r="AY1374" s="240">
        <v>16.2</v>
      </c>
      <c r="AZ1374" s="241"/>
      <c r="BA1374" s="245"/>
      <c r="BB1374" s="245"/>
      <c r="BC1374" s="246"/>
      <c r="BD1374" s="154"/>
      <c r="BR1374" s="159"/>
    </row>
    <row r="1375" spans="1:70" ht="12" customHeight="1">
      <c r="A1375" s="242" t="s">
        <v>1737</v>
      </c>
      <c r="B1375" s="173"/>
      <c r="C1375" s="154"/>
      <c r="D1375" s="243">
        <v>485</v>
      </c>
      <c r="E1375" s="244" t="s">
        <v>276</v>
      </c>
      <c r="F1375" s="73">
        <f>IF(D1375&lt;=445.6,(D1375-'[2]Stages'!$C$88)*'[2]Stages'!$H$89+'[2]Stages'!$E$88,IF(D1375&lt;=455.8,(D1375-'[2]Stages'!$C$89)*'[2]Stages'!$H$90+'[2]Stages'!$E$89,IF(D1375&lt;=460.9,(D1375-'[2]Stages'!$C$90)*'[2]Stages'!$H$91+'[2]Stages'!$E$90,IF(D1375&lt;=468.1,(D1375-'[2]Stages'!$C$91)*'[2]Stages'!$H$92+'[2]Stages'!$E$91,IF(D1375&lt;=471.8,(D1375-'[2]Stages'!$C$92)*'[2]Stages'!$H$93+'[2]Stages'!$E$92,IF(D1375&lt;=478.6,(D1375-'[2]Stages'!$C$93)*'[2]Stages'!$H$94+'[2]Stages'!$E$93,IF(D1375&lt;=488.3,(D1375-'[2]Stages'!$C$94)*'[2]Stages'!$H$95+'[2]Stages'!$E$94)))))))</f>
        <v>482.7674226804124</v>
      </c>
      <c r="G1375" s="154" t="s">
        <v>22</v>
      </c>
      <c r="H1375" s="154"/>
      <c r="I1375" s="154" t="s">
        <v>1720</v>
      </c>
      <c r="J1375" s="154" t="s">
        <v>1721</v>
      </c>
      <c r="K1375" s="154" t="s">
        <v>1722</v>
      </c>
      <c r="L1375" s="154" t="s">
        <v>1723</v>
      </c>
      <c r="M1375" s="154"/>
      <c r="N1375" s="154">
        <v>7800</v>
      </c>
      <c r="O1375" s="154"/>
      <c r="P1375" s="154"/>
      <c r="Q1375" s="154" t="s">
        <v>701</v>
      </c>
      <c r="R1375" s="154" t="s">
        <v>1724</v>
      </c>
      <c r="S1375" s="154"/>
      <c r="T1375" s="154"/>
      <c r="U1375" s="240"/>
      <c r="V1375" s="173"/>
      <c r="W1375" s="154" t="s">
        <v>1725</v>
      </c>
      <c r="X1375" s="154"/>
      <c r="Y1375" s="154"/>
      <c r="Z1375" s="154"/>
      <c r="AA1375" s="154"/>
      <c r="AB1375" s="18">
        <v>22.6</v>
      </c>
      <c r="AC1375" s="173">
        <v>16.3</v>
      </c>
      <c r="AD1375" s="173"/>
      <c r="AE1375" s="173">
        <v>16.3</v>
      </c>
      <c r="AF1375" s="173"/>
      <c r="AG1375" s="173">
        <v>16.3</v>
      </c>
      <c r="AH1375" s="146">
        <f t="shared" si="29"/>
        <v>16.3</v>
      </c>
      <c r="AI1375" s="173"/>
      <c r="AJ1375" s="173"/>
      <c r="AK1375" s="154"/>
      <c r="AL1375" s="154"/>
      <c r="AM1375" s="154" t="s">
        <v>1726</v>
      </c>
      <c r="AN1375" s="154" t="s">
        <v>1727</v>
      </c>
      <c r="AO1375" s="173">
        <v>22</v>
      </c>
      <c r="AP1375" s="154"/>
      <c r="AQ1375" s="173">
        <v>98</v>
      </c>
      <c r="AR1375" s="173">
        <v>103</v>
      </c>
      <c r="AS1375" s="173">
        <v>2007</v>
      </c>
      <c r="AT1375" s="154"/>
      <c r="AU1375" s="154"/>
      <c r="AV1375" s="154"/>
      <c r="AW1375" s="154" t="s">
        <v>1728</v>
      </c>
      <c r="AX1375" s="239">
        <v>485</v>
      </c>
      <c r="AY1375" s="240">
        <v>15.8</v>
      </c>
      <c r="AZ1375" s="241"/>
      <c r="BA1375" s="245"/>
      <c r="BB1375" s="245"/>
      <c r="BC1375" s="246"/>
      <c r="BD1375" s="154"/>
      <c r="BE1375" s="154"/>
      <c r="BF1375" s="245"/>
      <c r="BG1375" s="245"/>
      <c r="BH1375" s="154"/>
      <c r="BI1375" s="245"/>
      <c r="BJ1375" s="154"/>
      <c r="BR1375" s="159"/>
    </row>
    <row r="1376" spans="1:70" ht="12" customHeight="1">
      <c r="A1376" s="242" t="s">
        <v>1729</v>
      </c>
      <c r="B1376" s="173"/>
      <c r="C1376" s="154"/>
      <c r="D1376" s="243">
        <v>485</v>
      </c>
      <c r="E1376" s="244" t="s">
        <v>276</v>
      </c>
      <c r="F1376" s="73">
        <f>IF(D1376&lt;=445.6,(D1376-'[2]Stages'!$C$88)*'[2]Stages'!$H$89+'[2]Stages'!$E$88,IF(D1376&lt;=455.8,(D1376-'[2]Stages'!$C$89)*'[2]Stages'!$H$90+'[2]Stages'!$E$89,IF(D1376&lt;=460.9,(D1376-'[2]Stages'!$C$90)*'[2]Stages'!$H$91+'[2]Stages'!$E$90,IF(D1376&lt;=468.1,(D1376-'[2]Stages'!$C$91)*'[2]Stages'!$H$92+'[2]Stages'!$E$91,IF(D1376&lt;=471.8,(D1376-'[2]Stages'!$C$92)*'[2]Stages'!$H$93+'[2]Stages'!$E$92,IF(D1376&lt;=478.6,(D1376-'[2]Stages'!$C$93)*'[2]Stages'!$H$94+'[2]Stages'!$E$93,IF(D1376&lt;=488.3,(D1376-'[2]Stages'!$C$94)*'[2]Stages'!$H$95+'[2]Stages'!$E$94)))))))</f>
        <v>482.7674226804124</v>
      </c>
      <c r="G1376" s="154" t="s">
        <v>22</v>
      </c>
      <c r="H1376" s="154"/>
      <c r="I1376" s="154" t="s">
        <v>1720</v>
      </c>
      <c r="J1376" s="154" t="s">
        <v>1721</v>
      </c>
      <c r="K1376" s="154" t="s">
        <v>1722</v>
      </c>
      <c r="L1376" s="154" t="s">
        <v>1723</v>
      </c>
      <c r="M1376" s="154"/>
      <c r="N1376" s="154">
        <v>7300</v>
      </c>
      <c r="O1376" s="154"/>
      <c r="P1376" s="154"/>
      <c r="Q1376" s="154" t="s">
        <v>701</v>
      </c>
      <c r="R1376" s="154" t="s">
        <v>1724</v>
      </c>
      <c r="S1376" s="154"/>
      <c r="T1376" s="154"/>
      <c r="U1376" s="240"/>
      <c r="V1376" s="173"/>
      <c r="W1376" s="154" t="s">
        <v>1725</v>
      </c>
      <c r="X1376" s="154"/>
      <c r="Y1376" s="154"/>
      <c r="Z1376" s="154"/>
      <c r="AA1376" s="154"/>
      <c r="AB1376" s="18">
        <v>22.6</v>
      </c>
      <c r="AC1376" s="173">
        <v>16.6</v>
      </c>
      <c r="AD1376" s="173"/>
      <c r="AE1376" s="173">
        <v>16.6</v>
      </c>
      <c r="AF1376" s="173"/>
      <c r="AG1376" s="173">
        <v>16.6</v>
      </c>
      <c r="AH1376" s="146">
        <f t="shared" si="29"/>
        <v>16.6</v>
      </c>
      <c r="AI1376" s="173"/>
      <c r="AJ1376" s="173"/>
      <c r="AK1376" s="154"/>
      <c r="AL1376" s="154"/>
      <c r="AM1376" s="154" t="s">
        <v>1726</v>
      </c>
      <c r="AN1376" s="154" t="s">
        <v>1727</v>
      </c>
      <c r="AO1376" s="173">
        <v>22</v>
      </c>
      <c r="AP1376" s="154"/>
      <c r="AQ1376" s="173">
        <v>98</v>
      </c>
      <c r="AR1376" s="173">
        <v>103</v>
      </c>
      <c r="AS1376" s="173">
        <v>2007</v>
      </c>
      <c r="AT1376" s="154"/>
      <c r="AU1376" s="154"/>
      <c r="AV1376" s="154"/>
      <c r="AW1376" s="154" t="s">
        <v>1728</v>
      </c>
      <c r="AX1376" s="239">
        <v>485</v>
      </c>
      <c r="AY1376" s="240"/>
      <c r="AZ1376" s="241"/>
      <c r="BA1376" s="245"/>
      <c r="BB1376" s="245"/>
      <c r="BC1376" s="246"/>
      <c r="BD1376" s="154"/>
      <c r="BE1376" s="114">
        <v>334</v>
      </c>
      <c r="BF1376" s="115">
        <v>20.947916666666668</v>
      </c>
      <c r="BG1376" s="115">
        <v>0.29607736413896085</v>
      </c>
      <c r="BH1376" s="114">
        <v>4</v>
      </c>
      <c r="BI1376" s="115">
        <v>0.29607736413896085</v>
      </c>
      <c r="BJ1376" s="108">
        <f>BF1376+BI1376</f>
        <v>21.243994030805627</v>
      </c>
      <c r="BR1376" s="159"/>
    </row>
    <row r="1377" spans="1:70" ht="12" customHeight="1">
      <c r="A1377" s="242" t="s">
        <v>1719</v>
      </c>
      <c r="B1377" s="173"/>
      <c r="C1377" s="154"/>
      <c r="D1377" s="243">
        <v>485</v>
      </c>
      <c r="E1377" s="244" t="s">
        <v>276</v>
      </c>
      <c r="F1377" s="73">
        <f>IF(D1377&lt;=445.6,(D1377-'[2]Stages'!$C$88)*'[2]Stages'!$H$89+'[2]Stages'!$E$88,IF(D1377&lt;=455.8,(D1377-'[2]Stages'!$C$89)*'[2]Stages'!$H$90+'[2]Stages'!$E$89,IF(D1377&lt;=460.9,(D1377-'[2]Stages'!$C$90)*'[2]Stages'!$H$91+'[2]Stages'!$E$90,IF(D1377&lt;=468.1,(D1377-'[2]Stages'!$C$91)*'[2]Stages'!$H$92+'[2]Stages'!$E$91,IF(D1377&lt;=471.8,(D1377-'[2]Stages'!$C$92)*'[2]Stages'!$H$93+'[2]Stages'!$E$92,IF(D1377&lt;=478.6,(D1377-'[2]Stages'!$C$93)*'[2]Stages'!$H$94+'[2]Stages'!$E$93,IF(D1377&lt;=488.3,(D1377-'[2]Stages'!$C$94)*'[2]Stages'!$H$95+'[2]Stages'!$E$94)))))))</f>
        <v>482.7674226804124</v>
      </c>
      <c r="G1377" s="154" t="s">
        <v>22</v>
      </c>
      <c r="H1377" s="154"/>
      <c r="I1377" s="154" t="s">
        <v>1720</v>
      </c>
      <c r="J1377" s="154" t="s">
        <v>1721</v>
      </c>
      <c r="K1377" s="154" t="s">
        <v>1722</v>
      </c>
      <c r="L1377" s="154" t="s">
        <v>1723</v>
      </c>
      <c r="M1377" s="154"/>
      <c r="N1377" s="154">
        <v>8800</v>
      </c>
      <c r="O1377" s="154"/>
      <c r="P1377" s="154"/>
      <c r="Q1377" s="154" t="s">
        <v>701</v>
      </c>
      <c r="R1377" s="154" t="s">
        <v>1724</v>
      </c>
      <c r="S1377" s="154"/>
      <c r="T1377" s="154"/>
      <c r="U1377" s="240"/>
      <c r="V1377" s="173"/>
      <c r="W1377" s="154" t="s">
        <v>1725</v>
      </c>
      <c r="X1377" s="154"/>
      <c r="Y1377" s="154"/>
      <c r="Z1377" s="154"/>
      <c r="AA1377" s="154"/>
      <c r="AB1377" s="18">
        <v>22.6</v>
      </c>
      <c r="AC1377" s="173">
        <v>16.7</v>
      </c>
      <c r="AD1377" s="173"/>
      <c r="AE1377" s="173">
        <v>16.7</v>
      </c>
      <c r="AF1377" s="173"/>
      <c r="AG1377" s="173">
        <v>16.7</v>
      </c>
      <c r="AH1377" s="146">
        <f t="shared" si="29"/>
        <v>16.7</v>
      </c>
      <c r="AK1377" s="154"/>
      <c r="AL1377" s="154"/>
      <c r="AM1377" s="154" t="s">
        <v>1726</v>
      </c>
      <c r="AN1377" s="154" t="s">
        <v>1727</v>
      </c>
      <c r="AO1377" s="173">
        <v>22</v>
      </c>
      <c r="AP1377" s="154"/>
      <c r="AQ1377" s="173">
        <v>98</v>
      </c>
      <c r="AR1377" s="173">
        <v>103</v>
      </c>
      <c r="AS1377" s="173">
        <v>2007</v>
      </c>
      <c r="AT1377" s="154"/>
      <c r="AU1377" s="154"/>
      <c r="AV1377" s="154"/>
      <c r="AW1377" s="154" t="s">
        <v>1728</v>
      </c>
      <c r="AX1377" s="105"/>
      <c r="AY1377" s="105"/>
      <c r="AZ1377" s="107"/>
      <c r="BA1377" s="245"/>
      <c r="BB1377" s="245"/>
      <c r="BC1377" s="246"/>
      <c r="BD1377" s="154"/>
      <c r="BE1377" s="154"/>
      <c r="BF1377" s="245"/>
      <c r="BG1377" s="245"/>
      <c r="BH1377" s="154"/>
      <c r="BI1377" s="245"/>
      <c r="BJ1377" s="154"/>
      <c r="BR1377" s="159"/>
    </row>
    <row r="1378" spans="1:62" ht="12" customHeight="1">
      <c r="A1378" s="99" t="s">
        <v>1738</v>
      </c>
      <c r="B1378" s="101"/>
      <c r="D1378" s="102">
        <v>487</v>
      </c>
      <c r="F1378" s="73">
        <f>IF(D1378&lt;=445.6,(D1378-'[2]Stages'!$C$88)*'[2]Stages'!$H$89+'[2]Stages'!$E$88,IF(D1378&lt;=455.8,(D1378-'[2]Stages'!$C$89)*'[2]Stages'!$H$90+'[2]Stages'!$E$89,IF(D1378&lt;=460.9,(D1378-'[2]Stages'!$C$90)*'[2]Stages'!$H$91+'[2]Stages'!$E$90,IF(D1378&lt;=468.1,(D1378-'[2]Stages'!$C$91)*'[2]Stages'!$H$92+'[2]Stages'!$E$91,IF(D1378&lt;=471.8,(D1378-'[2]Stages'!$C$92)*'[2]Stages'!$H$93+'[2]Stages'!$E$92,IF(D1378&lt;=478.6,(D1378-'[2]Stages'!$C$93)*'[2]Stages'!$H$94+'[2]Stages'!$E$93,IF(D1378&lt;=488.3,(D1378-'[2]Stages'!$C$94)*'[2]Stages'!$H$95+'[2]Stages'!$E$94)))))))</f>
        <v>484.3447422680412</v>
      </c>
      <c r="G1378" s="101" t="s">
        <v>22</v>
      </c>
      <c r="H1378" s="101" t="s">
        <v>1739</v>
      </c>
      <c r="P1378" s="101" t="s">
        <v>1685</v>
      </c>
      <c r="Q1378" s="101" t="s">
        <v>1317</v>
      </c>
      <c r="R1378" s="101" t="s">
        <v>1740</v>
      </c>
      <c r="U1378" s="101"/>
      <c r="V1378" s="101"/>
      <c r="W1378" s="101" t="s">
        <v>1597</v>
      </c>
      <c r="AB1378" s="18">
        <v>21.7</v>
      </c>
      <c r="AC1378" s="100">
        <v>15.63</v>
      </c>
      <c r="AD1378" s="100">
        <v>15.63</v>
      </c>
      <c r="AE1378" s="100">
        <v>15.63</v>
      </c>
      <c r="AG1378" s="100">
        <v>15.63</v>
      </c>
      <c r="AH1378" s="146">
        <f t="shared" si="29"/>
        <v>16.53</v>
      </c>
      <c r="AM1378" s="101" t="s">
        <v>1664</v>
      </c>
      <c r="AN1378" s="101" t="s">
        <v>1665</v>
      </c>
      <c r="AO1378" s="101">
        <v>321</v>
      </c>
      <c r="AQ1378" s="101">
        <v>550</v>
      </c>
      <c r="AR1378" s="101">
        <v>554</v>
      </c>
      <c r="AS1378" s="101">
        <v>2008</v>
      </c>
      <c r="AW1378" s="101" t="s">
        <v>1666</v>
      </c>
      <c r="AY1378" s="101"/>
      <c r="AZ1378" s="101"/>
      <c r="BA1378" s="101"/>
      <c r="BB1378" s="101"/>
      <c r="BC1378" s="101"/>
      <c r="BE1378" s="154"/>
      <c r="BF1378" s="245"/>
      <c r="BG1378" s="245"/>
      <c r="BH1378" s="154"/>
      <c r="BI1378" s="245"/>
      <c r="BJ1378" s="154"/>
    </row>
    <row r="1379" spans="1:62" ht="12" customHeight="1">
      <c r="A1379" s="99" t="s">
        <v>1741</v>
      </c>
      <c r="B1379" s="101"/>
      <c r="D1379" s="102">
        <v>488</v>
      </c>
      <c r="F1379" s="73">
        <f>IF(D1379&lt;=445.6,(D1379-'[2]Stages'!$C$88)*'[2]Stages'!$H$89+'[2]Stages'!$E$88,IF(D1379&lt;=455.8,(D1379-'[2]Stages'!$C$89)*'[2]Stages'!$H$90+'[2]Stages'!$E$89,IF(D1379&lt;=460.9,(D1379-'[2]Stages'!$C$90)*'[2]Stages'!$H$91+'[2]Stages'!$E$90,IF(D1379&lt;=468.1,(D1379-'[2]Stages'!$C$91)*'[2]Stages'!$H$92+'[2]Stages'!$E$91,IF(D1379&lt;=471.8,(D1379-'[2]Stages'!$C$92)*'[2]Stages'!$H$93+'[2]Stages'!$E$92,IF(D1379&lt;=478.6,(D1379-'[2]Stages'!$C$93)*'[2]Stages'!$H$94+'[2]Stages'!$E$93,IF(D1379&lt;=488.3,(D1379-'[2]Stages'!$C$94)*'[2]Stages'!$H$95+'[2]Stages'!$E$94)))))))</f>
        <v>485.1334020618557</v>
      </c>
      <c r="G1379" s="101" t="s">
        <v>22</v>
      </c>
      <c r="H1379" s="101" t="s">
        <v>1739</v>
      </c>
      <c r="P1379" s="101" t="s">
        <v>1685</v>
      </c>
      <c r="Q1379" s="101" t="s">
        <v>1317</v>
      </c>
      <c r="R1379" s="101" t="s">
        <v>1740</v>
      </c>
      <c r="U1379" s="101"/>
      <c r="V1379" s="101"/>
      <c r="W1379" s="101" t="s">
        <v>1597</v>
      </c>
      <c r="AB1379" s="251">
        <v>21.7</v>
      </c>
      <c r="AC1379" s="100">
        <v>15.33</v>
      </c>
      <c r="AD1379" s="100">
        <v>15.33</v>
      </c>
      <c r="AE1379" s="100">
        <v>15.33</v>
      </c>
      <c r="AG1379" s="100">
        <v>15.33</v>
      </c>
      <c r="AH1379" s="146">
        <f t="shared" si="29"/>
        <v>16.230000000000004</v>
      </c>
      <c r="AM1379" s="101" t="s">
        <v>1664</v>
      </c>
      <c r="AN1379" s="101" t="s">
        <v>1665</v>
      </c>
      <c r="AO1379" s="101">
        <v>321</v>
      </c>
      <c r="AQ1379" s="101">
        <v>550</v>
      </c>
      <c r="AR1379" s="101">
        <v>554</v>
      </c>
      <c r="AS1379" s="101">
        <v>2008</v>
      </c>
      <c r="AW1379" s="101" t="s">
        <v>1666</v>
      </c>
      <c r="AY1379" s="101"/>
      <c r="AZ1379" s="101"/>
      <c r="BA1379" s="101"/>
      <c r="BB1379" s="101"/>
      <c r="BC1379" s="101"/>
      <c r="BE1379" s="154"/>
      <c r="BF1379" s="245"/>
      <c r="BG1379" s="245"/>
      <c r="BH1379" s="154"/>
      <c r="BI1379" s="245"/>
      <c r="BJ1379" s="154"/>
    </row>
    <row r="1380" spans="1:70" ht="12" customHeight="1">
      <c r="A1380" s="133"/>
      <c r="B1380" s="134"/>
      <c r="C1380" s="135"/>
      <c r="D1380" s="136"/>
      <c r="E1380" s="137"/>
      <c r="F1380" s="104">
        <v>-1</v>
      </c>
      <c r="G1380" s="135"/>
      <c r="H1380" s="135"/>
      <c r="I1380" s="138"/>
      <c r="J1380" s="138"/>
      <c r="K1380" s="135"/>
      <c r="L1380" s="138"/>
      <c r="M1380" s="135"/>
      <c r="N1380" s="135"/>
      <c r="O1380" s="138"/>
      <c r="P1380" s="135"/>
      <c r="Q1380" s="135"/>
      <c r="R1380" s="139"/>
      <c r="S1380" s="140"/>
      <c r="T1380" s="140"/>
      <c r="U1380" s="122"/>
      <c r="V1380" s="141"/>
      <c r="W1380" s="135"/>
      <c r="X1380" s="142"/>
      <c r="Y1380" s="143"/>
      <c r="Z1380" s="143"/>
      <c r="AA1380" s="144"/>
      <c r="AB1380" s="145"/>
      <c r="AC1380" s="141"/>
      <c r="AD1380" s="141"/>
      <c r="AE1380" s="134"/>
      <c r="AF1380" s="134"/>
      <c r="AG1380" s="141"/>
      <c r="AI1380" s="141"/>
      <c r="AJ1380" s="141"/>
      <c r="AK1380" s="147"/>
      <c r="AL1380" s="147"/>
      <c r="AM1380" s="148"/>
      <c r="AN1380" s="149"/>
      <c r="AO1380" s="150"/>
      <c r="AP1380" s="135"/>
      <c r="AQ1380" s="150"/>
      <c r="AR1380" s="150"/>
      <c r="AS1380" s="150"/>
      <c r="AT1380" s="135"/>
      <c r="AU1380" s="135"/>
      <c r="AV1380" s="135"/>
      <c r="AW1380" s="148"/>
      <c r="AX1380" s="143"/>
      <c r="AY1380" s="136"/>
      <c r="AZ1380" s="151"/>
      <c r="BA1380" s="152"/>
      <c r="BB1380" s="152"/>
      <c r="BC1380" s="153"/>
      <c r="BD1380" s="122"/>
      <c r="BE1380" s="154"/>
      <c r="BF1380" s="245"/>
      <c r="BG1380" s="245"/>
      <c r="BH1380" s="154"/>
      <c r="BI1380" s="245"/>
      <c r="BJ1380" s="154"/>
      <c r="BP1380" s="122"/>
      <c r="BQ1380" s="122"/>
      <c r="BR1380" s="154"/>
    </row>
    <row r="1381" spans="1:70" ht="12" customHeight="1">
      <c r="A1381" s="133"/>
      <c r="B1381" s="134"/>
      <c r="C1381" s="135"/>
      <c r="D1381" s="136"/>
      <c r="E1381" s="137"/>
      <c r="F1381" s="104">
        <v>-1</v>
      </c>
      <c r="G1381" s="135"/>
      <c r="H1381" s="135"/>
      <c r="I1381" s="138"/>
      <c r="J1381" s="138"/>
      <c r="K1381" s="135"/>
      <c r="L1381" s="138"/>
      <c r="M1381" s="135"/>
      <c r="N1381" s="135"/>
      <c r="O1381" s="138"/>
      <c r="P1381" s="135"/>
      <c r="Q1381" s="135"/>
      <c r="R1381" s="139"/>
      <c r="S1381" s="140"/>
      <c r="T1381" s="140"/>
      <c r="U1381" s="122"/>
      <c r="V1381" s="141"/>
      <c r="W1381" s="135"/>
      <c r="X1381" s="142"/>
      <c r="Y1381" s="143"/>
      <c r="Z1381" s="143"/>
      <c r="AA1381" s="144"/>
      <c r="AB1381" s="145"/>
      <c r="AC1381" s="141"/>
      <c r="AD1381" s="141"/>
      <c r="AE1381" s="134"/>
      <c r="AF1381" s="134"/>
      <c r="AG1381" s="141"/>
      <c r="AI1381" s="141"/>
      <c r="AJ1381" s="141"/>
      <c r="AK1381" s="147"/>
      <c r="AL1381" s="147"/>
      <c r="AM1381" s="148"/>
      <c r="AN1381" s="149"/>
      <c r="AO1381" s="150"/>
      <c r="AP1381" s="135"/>
      <c r="AQ1381" s="150"/>
      <c r="AR1381" s="150"/>
      <c r="AS1381" s="150"/>
      <c r="AT1381" s="135"/>
      <c r="AU1381" s="135"/>
      <c r="AV1381" s="135"/>
      <c r="AW1381" s="148"/>
      <c r="AX1381" s="143"/>
      <c r="AY1381" s="136"/>
      <c r="AZ1381" s="151"/>
      <c r="BA1381" s="152"/>
      <c r="BB1381" s="152"/>
      <c r="BC1381" s="153"/>
      <c r="BD1381" s="122"/>
      <c r="BE1381" s="154"/>
      <c r="BF1381" s="245"/>
      <c r="BG1381" s="245"/>
      <c r="BH1381" s="154"/>
      <c r="BI1381" s="245"/>
      <c r="BJ1381" s="154"/>
      <c r="BP1381" s="122"/>
      <c r="BQ1381" s="122"/>
      <c r="BR1381" s="154"/>
    </row>
    <row r="1382" spans="1:70" ht="12" customHeight="1">
      <c r="A1382" s="133"/>
      <c r="B1382" s="134"/>
      <c r="C1382" s="135"/>
      <c r="D1382" s="136"/>
      <c r="E1382" s="137"/>
      <c r="F1382" s="104"/>
      <c r="G1382" s="135"/>
      <c r="H1382" s="135"/>
      <c r="I1382" s="138"/>
      <c r="J1382" s="138"/>
      <c r="K1382" s="135"/>
      <c r="L1382" s="138"/>
      <c r="M1382" s="135"/>
      <c r="N1382" s="135"/>
      <c r="O1382" s="138"/>
      <c r="P1382" s="135"/>
      <c r="Q1382" s="135"/>
      <c r="R1382" s="139"/>
      <c r="S1382" s="140"/>
      <c r="T1382" s="140"/>
      <c r="U1382" s="122"/>
      <c r="V1382" s="141"/>
      <c r="W1382" s="135"/>
      <c r="X1382" s="142"/>
      <c r="Y1382" s="143"/>
      <c r="Z1382" s="143"/>
      <c r="AA1382" s="144"/>
      <c r="AB1382" s="145"/>
      <c r="AC1382" s="141"/>
      <c r="AD1382" s="141"/>
      <c r="AE1382" s="134"/>
      <c r="AF1382" s="134"/>
      <c r="AG1382" s="141"/>
      <c r="AI1382" s="141"/>
      <c r="AJ1382" s="141"/>
      <c r="AK1382" s="147"/>
      <c r="AL1382" s="147"/>
      <c r="AM1382" s="148"/>
      <c r="AN1382" s="149"/>
      <c r="AO1382" s="150"/>
      <c r="AP1382" s="135"/>
      <c r="AQ1382" s="150"/>
      <c r="AR1382" s="150"/>
      <c r="AS1382" s="150"/>
      <c r="AT1382" s="135"/>
      <c r="AU1382" s="135"/>
      <c r="AV1382" s="135"/>
      <c r="AW1382" s="148"/>
      <c r="AX1382" s="143"/>
      <c r="AY1382" s="136"/>
      <c r="AZ1382" s="151"/>
      <c r="BA1382" s="152"/>
      <c r="BB1382" s="152"/>
      <c r="BC1382" s="153"/>
      <c r="BD1382" s="122"/>
      <c r="BJ1382" s="108"/>
      <c r="BP1382" s="122"/>
      <c r="BQ1382" s="122"/>
      <c r="BR1382" s="154"/>
    </row>
    <row r="1383" spans="1:70" ht="12" customHeight="1">
      <c r="A1383" s="133"/>
      <c r="B1383" s="134"/>
      <c r="C1383" s="135"/>
      <c r="D1383" s="136"/>
      <c r="E1383" s="137"/>
      <c r="F1383" s="104"/>
      <c r="G1383" s="135"/>
      <c r="H1383" s="135"/>
      <c r="I1383" s="138"/>
      <c r="J1383" s="138"/>
      <c r="K1383" s="135"/>
      <c r="L1383" s="138"/>
      <c r="M1383" s="135"/>
      <c r="N1383" s="135"/>
      <c r="O1383" s="138"/>
      <c r="P1383" s="135"/>
      <c r="Q1383" s="135"/>
      <c r="R1383" s="139"/>
      <c r="S1383" s="140"/>
      <c r="T1383" s="140"/>
      <c r="U1383" s="122"/>
      <c r="V1383" s="141"/>
      <c r="W1383" s="135"/>
      <c r="X1383" s="142"/>
      <c r="Y1383" s="143"/>
      <c r="Z1383" s="143"/>
      <c r="AA1383" s="144"/>
      <c r="AB1383" s="145"/>
      <c r="AC1383" s="141"/>
      <c r="AD1383" s="141"/>
      <c r="AE1383" s="134"/>
      <c r="AF1383" s="134"/>
      <c r="AG1383" s="141"/>
      <c r="AI1383" s="141"/>
      <c r="AJ1383" s="141"/>
      <c r="AK1383" s="147"/>
      <c r="AL1383" s="147"/>
      <c r="AM1383" s="148"/>
      <c r="AN1383" s="149"/>
      <c r="AO1383" s="150"/>
      <c r="AP1383" s="135"/>
      <c r="AQ1383" s="150"/>
      <c r="AR1383" s="150"/>
      <c r="AS1383" s="150"/>
      <c r="AT1383" s="135"/>
      <c r="AU1383" s="135"/>
      <c r="AV1383" s="135"/>
      <c r="AW1383" s="148"/>
      <c r="AX1383" s="143"/>
      <c r="AY1383" s="136"/>
      <c r="AZ1383" s="151"/>
      <c r="BA1383" s="152"/>
      <c r="BB1383" s="152"/>
      <c r="BC1383" s="153"/>
      <c r="BD1383" s="122"/>
      <c r="BF1383" s="101"/>
      <c r="BG1383" s="101"/>
      <c r="BI1383" s="101"/>
      <c r="BP1383" s="122"/>
      <c r="BQ1383" s="122"/>
      <c r="BR1383" s="154"/>
    </row>
    <row r="1384" spans="1:70" ht="12" customHeight="1">
      <c r="A1384" s="252">
        <v>1</v>
      </c>
      <c r="D1384" s="102">
        <v>0</v>
      </c>
      <c r="F1384" s="104">
        <f>IF(D1384&lt;=0.0117,(D1384-'[2]Stages'!$C$5)*'[2]Stages'!$H$6+'[2]Stages'!$E$5,IF(D1384&lt;=0.126,(D1384-'[2]Stages'!$C$6)*'[2]Stages'!$H$7+'[2]Stages'!$E$6,IF(D1384&lt;=0.781,(D1384-'[2]Stages'!$C$7)*'[2]Stages'!$H$8+'[2]Stages'!$E$7,IF(D1384&lt;=1.806,(D1384-'[2]Stages'!$C$8)*'[2]Stages'!$H$9+'[2]Stages'!$E$8,IF(D1384&lt;=2.588,(D1384-'[2]Stages'!$C$9)*'[2]Stages'!$H$10+'[2]Stages'!$E$9)))))</f>
        <v>0</v>
      </c>
      <c r="G1384" s="101" t="s">
        <v>1742</v>
      </c>
      <c r="I1384" s="253"/>
      <c r="K1384" s="254"/>
      <c r="Q1384" s="101" t="s">
        <v>1743</v>
      </c>
      <c r="R1384" s="254" t="s">
        <v>1744</v>
      </c>
      <c r="S1384" s="254"/>
      <c r="T1384" s="254"/>
      <c r="U1384" s="255" t="s">
        <v>1745</v>
      </c>
      <c r="V1384" s="248"/>
      <c r="W1384" s="256" t="s">
        <v>1746</v>
      </c>
      <c r="AA1384" s="257">
        <v>15.1</v>
      </c>
      <c r="AB1384" s="258"/>
      <c r="AC1384" s="248">
        <v>22.2</v>
      </c>
      <c r="AD1384" s="248">
        <v>22.2</v>
      </c>
      <c r="AG1384" s="248"/>
      <c r="AH1384" s="259"/>
      <c r="AI1384" s="248"/>
      <c r="AJ1384" s="248"/>
      <c r="AM1384" s="101" t="s">
        <v>1747</v>
      </c>
      <c r="AN1384" s="101" t="s">
        <v>1748</v>
      </c>
      <c r="AO1384" s="100">
        <v>19</v>
      </c>
      <c r="AQ1384" s="100">
        <v>373</v>
      </c>
      <c r="AR1384" s="100">
        <v>376</v>
      </c>
      <c r="AS1384" s="100">
        <v>1973</v>
      </c>
      <c r="AW1384" s="101" t="s">
        <v>1749</v>
      </c>
      <c r="AX1384" s="105">
        <v>0</v>
      </c>
      <c r="AY1384" s="249"/>
      <c r="AZ1384" s="250">
        <v>0</v>
      </c>
      <c r="BA1384" s="108">
        <f>AVERAGE(AY1403:AY1492)</f>
        <v>21.116666666666667</v>
      </c>
      <c r="BB1384" s="108">
        <f>STDEV(AY1403:AY1492)</f>
        <v>1.737143248746823</v>
      </c>
      <c r="BC1384" s="109">
        <f>COUNT(AY1403:AY1492)</f>
        <v>6</v>
      </c>
      <c r="BD1384" s="108">
        <f>2*BB1384/(BC1384)^0.5</f>
        <v>1.4183715231834635</v>
      </c>
      <c r="BP1384" s="260">
        <f>AVERAGE(AG1384:AG1496)</f>
        <v>19.675</v>
      </c>
      <c r="BQ1384" s="260">
        <f>STDEV(AG1384:AG1496)</f>
        <v>0.29860788111948283</v>
      </c>
      <c r="BR1384"/>
    </row>
    <row r="1385" spans="1:70" ht="12" customHeight="1">
      <c r="A1385" s="252">
        <v>2</v>
      </c>
      <c r="D1385" s="102">
        <v>0</v>
      </c>
      <c r="F1385" s="104">
        <f>IF(D1385&lt;=0.0117,(D1385-'[2]Stages'!$C$5)*'[2]Stages'!$H$6+'[2]Stages'!$E$5,IF(D1385&lt;=0.126,(D1385-'[2]Stages'!$C$6)*'[2]Stages'!$H$7+'[2]Stages'!$E$6,IF(D1385&lt;=0.781,(D1385-'[2]Stages'!$C$7)*'[2]Stages'!$H$8+'[2]Stages'!$E$7,IF(D1385&lt;=1.806,(D1385-'[2]Stages'!$C$8)*'[2]Stages'!$H$9+'[2]Stages'!$E$8,IF(D1385&lt;=2.588,(D1385-'[2]Stages'!$C$9)*'[2]Stages'!$H$10+'[2]Stages'!$E$9)))))</f>
        <v>0</v>
      </c>
      <c r="G1385" s="101" t="s">
        <v>1742</v>
      </c>
      <c r="I1385" s="253"/>
      <c r="K1385" s="254"/>
      <c r="Q1385" s="101" t="s">
        <v>701</v>
      </c>
      <c r="R1385" s="254" t="s">
        <v>1750</v>
      </c>
      <c r="S1385" s="254"/>
      <c r="T1385" s="254"/>
      <c r="U1385" s="255" t="s">
        <v>1751</v>
      </c>
      <c r="V1385" s="248"/>
      <c r="W1385" s="256" t="s">
        <v>1752</v>
      </c>
      <c r="AA1385" s="257">
        <v>16.3</v>
      </c>
      <c r="AB1385" s="258"/>
      <c r="AC1385" s="248">
        <v>22</v>
      </c>
      <c r="AD1385" s="248">
        <v>22</v>
      </c>
      <c r="AG1385" s="248"/>
      <c r="AH1385" s="259"/>
      <c r="AI1385" s="248"/>
      <c r="AJ1385" s="248"/>
      <c r="AM1385" s="101" t="s">
        <v>1747</v>
      </c>
      <c r="AN1385" s="101" t="s">
        <v>1748</v>
      </c>
      <c r="AO1385" s="100">
        <v>19</v>
      </c>
      <c r="AQ1385" s="100">
        <v>373</v>
      </c>
      <c r="AR1385" s="100">
        <v>376</v>
      </c>
      <c r="AS1385" s="100">
        <v>1973</v>
      </c>
      <c r="AW1385" s="101" t="s">
        <v>1749</v>
      </c>
      <c r="AX1385" s="105">
        <v>0</v>
      </c>
      <c r="AY1385" s="249"/>
      <c r="AZ1385" s="250"/>
      <c r="BE1385" s="114"/>
      <c r="BF1385" s="115"/>
      <c r="BG1385" s="115"/>
      <c r="BH1385" s="114"/>
      <c r="BI1385" s="115"/>
      <c r="BJ1385" s="108"/>
      <c r="BR1385"/>
    </row>
    <row r="1386" spans="1:70" ht="12" customHeight="1">
      <c r="A1386" s="252">
        <v>3</v>
      </c>
      <c r="D1386" s="102">
        <v>0</v>
      </c>
      <c r="F1386" s="104">
        <f>IF(D1386&lt;=0.0117,(D1386-'[2]Stages'!$C$5)*'[2]Stages'!$H$6+'[2]Stages'!$E$5,IF(D1386&lt;=0.126,(D1386-'[2]Stages'!$C$6)*'[2]Stages'!$H$7+'[2]Stages'!$E$6,IF(D1386&lt;=0.781,(D1386-'[2]Stages'!$C$7)*'[2]Stages'!$H$8+'[2]Stages'!$E$7,IF(D1386&lt;=1.806,(D1386-'[2]Stages'!$C$8)*'[2]Stages'!$H$9+'[2]Stages'!$E$8,IF(D1386&lt;=2.588,(D1386-'[2]Stages'!$C$9)*'[2]Stages'!$H$10+'[2]Stages'!$E$9)))))</f>
        <v>0</v>
      </c>
      <c r="G1386" s="101" t="s">
        <v>1742</v>
      </c>
      <c r="I1386" s="253"/>
      <c r="K1386" s="254"/>
      <c r="R1386" s="254"/>
      <c r="S1386" s="254" t="s">
        <v>1753</v>
      </c>
      <c r="T1386" s="254" t="s">
        <v>1754</v>
      </c>
      <c r="U1386" s="255">
        <v>50</v>
      </c>
      <c r="V1386" s="248"/>
      <c r="W1386" s="256" t="s">
        <v>1755</v>
      </c>
      <c r="AA1386" s="257">
        <v>4.3</v>
      </c>
      <c r="AB1386" s="258"/>
      <c r="AC1386" s="248">
        <v>23.5</v>
      </c>
      <c r="AD1386" s="248">
        <v>23.5</v>
      </c>
      <c r="AG1386" s="248"/>
      <c r="AH1386" s="259"/>
      <c r="AI1386" s="248"/>
      <c r="AJ1386" s="248"/>
      <c r="AM1386" s="101" t="s">
        <v>1747</v>
      </c>
      <c r="AN1386" s="101" t="s">
        <v>1748</v>
      </c>
      <c r="AO1386" s="100">
        <v>19</v>
      </c>
      <c r="AQ1386" s="100">
        <v>373</v>
      </c>
      <c r="AR1386" s="100">
        <v>376</v>
      </c>
      <c r="AS1386" s="100">
        <v>1973</v>
      </c>
      <c r="AW1386" s="101" t="s">
        <v>1749</v>
      </c>
      <c r="AX1386" s="105">
        <v>0</v>
      </c>
      <c r="AY1386" s="249"/>
      <c r="AZ1386" s="250"/>
      <c r="BE1386" s="114"/>
      <c r="BF1386" s="115"/>
      <c r="BG1386" s="115"/>
      <c r="BH1386" s="114"/>
      <c r="BI1386" s="115"/>
      <c r="BJ1386" s="108"/>
      <c r="BR1386"/>
    </row>
    <row r="1387" spans="1:70" ht="12" customHeight="1">
      <c r="A1387" s="252">
        <v>4</v>
      </c>
      <c r="D1387" s="102">
        <v>0</v>
      </c>
      <c r="F1387" s="104">
        <f>IF(D1387&lt;=0.0117,(D1387-'[2]Stages'!$C$5)*'[2]Stages'!$H$6+'[2]Stages'!$E$5,IF(D1387&lt;=0.126,(D1387-'[2]Stages'!$C$6)*'[2]Stages'!$H$7+'[2]Stages'!$E$6,IF(D1387&lt;=0.781,(D1387-'[2]Stages'!$C$7)*'[2]Stages'!$H$8+'[2]Stages'!$E$7,IF(D1387&lt;=1.806,(D1387-'[2]Stages'!$C$8)*'[2]Stages'!$H$9+'[2]Stages'!$E$8,IF(D1387&lt;=2.588,(D1387-'[2]Stages'!$C$9)*'[2]Stages'!$H$10+'[2]Stages'!$E$9)))))</f>
        <v>0</v>
      </c>
      <c r="G1387" s="101" t="s">
        <v>1742</v>
      </c>
      <c r="I1387" s="253"/>
      <c r="K1387" s="254"/>
      <c r="Q1387" s="101" t="s">
        <v>701</v>
      </c>
      <c r="R1387" s="254" t="s">
        <v>1750</v>
      </c>
      <c r="S1387" s="254"/>
      <c r="T1387" s="254"/>
      <c r="U1387" s="255" t="s">
        <v>1751</v>
      </c>
      <c r="V1387" s="248"/>
      <c r="W1387" s="256" t="s">
        <v>1756</v>
      </c>
      <c r="AA1387" s="257">
        <v>16.9</v>
      </c>
      <c r="AB1387" s="258"/>
      <c r="AC1387" s="248">
        <v>22</v>
      </c>
      <c r="AD1387" s="248">
        <v>22</v>
      </c>
      <c r="AG1387" s="248"/>
      <c r="AH1387" s="259"/>
      <c r="AI1387" s="248"/>
      <c r="AJ1387" s="248"/>
      <c r="AM1387" s="101" t="s">
        <v>1747</v>
      </c>
      <c r="AN1387" s="101" t="s">
        <v>1748</v>
      </c>
      <c r="AO1387" s="100">
        <v>19</v>
      </c>
      <c r="AQ1387" s="100">
        <v>373</v>
      </c>
      <c r="AR1387" s="100">
        <v>376</v>
      </c>
      <c r="AS1387" s="100">
        <v>1973</v>
      </c>
      <c r="AW1387" s="101" t="s">
        <v>1749</v>
      </c>
      <c r="AX1387" s="105">
        <v>0</v>
      </c>
      <c r="AY1387" s="249"/>
      <c r="AZ1387" s="250"/>
      <c r="BE1387" s="114"/>
      <c r="BF1387" s="115"/>
      <c r="BG1387" s="115"/>
      <c r="BH1387" s="114"/>
      <c r="BI1387" s="115"/>
      <c r="BJ1387" s="108"/>
      <c r="BR1387"/>
    </row>
    <row r="1388" spans="1:70" ht="12" customHeight="1">
      <c r="A1388" s="252">
        <v>5</v>
      </c>
      <c r="D1388" s="102">
        <v>0</v>
      </c>
      <c r="F1388" s="104">
        <f>IF(D1388&lt;=0.0117,(D1388-'[2]Stages'!$C$5)*'[2]Stages'!$H$6+'[2]Stages'!$E$5,IF(D1388&lt;=0.126,(D1388-'[2]Stages'!$C$6)*'[2]Stages'!$H$7+'[2]Stages'!$E$6,IF(D1388&lt;=0.781,(D1388-'[2]Stages'!$C$7)*'[2]Stages'!$H$8+'[2]Stages'!$E$7,IF(D1388&lt;=1.806,(D1388-'[2]Stages'!$C$8)*'[2]Stages'!$H$9+'[2]Stages'!$E$8,IF(D1388&lt;=2.588,(D1388-'[2]Stages'!$C$9)*'[2]Stages'!$H$10+'[2]Stages'!$E$9)))))</f>
        <v>0</v>
      </c>
      <c r="G1388" s="101" t="s">
        <v>1742</v>
      </c>
      <c r="I1388" s="253"/>
      <c r="K1388" s="254"/>
      <c r="R1388" s="254"/>
      <c r="S1388" s="254" t="s">
        <v>1757</v>
      </c>
      <c r="T1388" s="254" t="s">
        <v>1758</v>
      </c>
      <c r="U1388" s="255">
        <v>80</v>
      </c>
      <c r="V1388" s="248"/>
      <c r="W1388" s="256" t="s">
        <v>1759</v>
      </c>
      <c r="AA1388" s="257">
        <v>3.7</v>
      </c>
      <c r="AB1388" s="258"/>
      <c r="AC1388" s="248">
        <v>24.4</v>
      </c>
      <c r="AD1388" s="248">
        <v>24.4</v>
      </c>
      <c r="AG1388" s="248"/>
      <c r="AH1388" s="259"/>
      <c r="AI1388" s="248"/>
      <c r="AJ1388" s="248"/>
      <c r="AM1388" s="101" t="s">
        <v>1747</v>
      </c>
      <c r="AN1388" s="101" t="s">
        <v>1748</v>
      </c>
      <c r="AO1388" s="100">
        <v>19</v>
      </c>
      <c r="AQ1388" s="100">
        <v>373</v>
      </c>
      <c r="AR1388" s="100">
        <v>376</v>
      </c>
      <c r="AS1388" s="100">
        <v>1973</v>
      </c>
      <c r="AW1388" s="101" t="s">
        <v>1749</v>
      </c>
      <c r="AX1388" s="105">
        <v>0</v>
      </c>
      <c r="AY1388" s="249"/>
      <c r="AZ1388" s="250"/>
      <c r="BE1388" s="114"/>
      <c r="BF1388" s="115"/>
      <c r="BG1388" s="115"/>
      <c r="BH1388" s="114"/>
      <c r="BI1388" s="115"/>
      <c r="BJ1388" s="108"/>
      <c r="BR1388"/>
    </row>
    <row r="1389" spans="1:70" ht="12" customHeight="1">
      <c r="A1389" s="252">
        <v>6</v>
      </c>
      <c r="D1389" s="102">
        <v>0</v>
      </c>
      <c r="F1389" s="104">
        <f>IF(D1389&lt;=0.0117,(D1389-'[2]Stages'!$C$5)*'[2]Stages'!$H$6+'[2]Stages'!$E$5,IF(D1389&lt;=0.126,(D1389-'[2]Stages'!$C$6)*'[2]Stages'!$H$7+'[2]Stages'!$E$6,IF(D1389&lt;=0.781,(D1389-'[2]Stages'!$C$7)*'[2]Stages'!$H$8+'[2]Stages'!$E$7,IF(D1389&lt;=1.806,(D1389-'[2]Stages'!$C$8)*'[2]Stages'!$H$9+'[2]Stages'!$E$8,IF(D1389&lt;=2.588,(D1389-'[2]Stages'!$C$9)*'[2]Stages'!$H$10+'[2]Stages'!$E$9)))))</f>
        <v>0</v>
      </c>
      <c r="G1389" s="101" t="s">
        <v>1742</v>
      </c>
      <c r="I1389" s="253"/>
      <c r="K1389" s="254"/>
      <c r="R1389" s="254" t="s">
        <v>1760</v>
      </c>
      <c r="S1389" s="254"/>
      <c r="T1389" s="254"/>
      <c r="U1389" s="255" t="s">
        <v>1751</v>
      </c>
      <c r="V1389" s="248"/>
      <c r="W1389" s="256" t="s">
        <v>1761</v>
      </c>
      <c r="AA1389" s="257">
        <v>20.4</v>
      </c>
      <c r="AB1389" s="258"/>
      <c r="AC1389" s="248">
        <v>22.6</v>
      </c>
      <c r="AD1389" s="248">
        <v>22.6</v>
      </c>
      <c r="AG1389" s="248"/>
      <c r="AH1389" s="259"/>
      <c r="AI1389" s="248"/>
      <c r="AJ1389" s="248"/>
      <c r="AM1389" s="101" t="s">
        <v>1747</v>
      </c>
      <c r="AN1389" s="101" t="s">
        <v>1748</v>
      </c>
      <c r="AO1389" s="100">
        <v>19</v>
      </c>
      <c r="AQ1389" s="100">
        <v>373</v>
      </c>
      <c r="AR1389" s="100">
        <v>376</v>
      </c>
      <c r="AS1389" s="100">
        <v>1973</v>
      </c>
      <c r="AW1389" s="101" t="s">
        <v>1749</v>
      </c>
      <c r="AX1389" s="105">
        <v>0</v>
      </c>
      <c r="AY1389" s="249"/>
      <c r="AZ1389" s="250"/>
      <c r="BJ1389" s="108"/>
      <c r="BR1389"/>
    </row>
    <row r="1390" spans="1:70" ht="12" customHeight="1">
      <c r="A1390" s="252">
        <v>7</v>
      </c>
      <c r="D1390" s="102">
        <v>0</v>
      </c>
      <c r="F1390" s="104">
        <f>IF(D1390&lt;=0.0117,(D1390-'[2]Stages'!$C$5)*'[2]Stages'!$H$6+'[2]Stages'!$E$5,IF(D1390&lt;=0.126,(D1390-'[2]Stages'!$C$6)*'[2]Stages'!$H$7+'[2]Stages'!$E$6,IF(D1390&lt;=0.781,(D1390-'[2]Stages'!$C$7)*'[2]Stages'!$H$8+'[2]Stages'!$E$7,IF(D1390&lt;=1.806,(D1390-'[2]Stages'!$C$8)*'[2]Stages'!$H$9+'[2]Stages'!$E$8,IF(D1390&lt;=2.588,(D1390-'[2]Stages'!$C$9)*'[2]Stages'!$H$10+'[2]Stages'!$E$9)))))</f>
        <v>0</v>
      </c>
      <c r="G1390" s="101" t="s">
        <v>1742</v>
      </c>
      <c r="I1390" s="253"/>
      <c r="K1390" s="254"/>
      <c r="R1390" s="254"/>
      <c r="S1390" s="254" t="s">
        <v>1762</v>
      </c>
      <c r="T1390" s="254" t="s">
        <v>1763</v>
      </c>
      <c r="U1390" s="255">
        <v>3</v>
      </c>
      <c r="V1390" s="248"/>
      <c r="W1390" s="256" t="s">
        <v>1764</v>
      </c>
      <c r="AA1390" s="257">
        <v>20.3</v>
      </c>
      <c r="AB1390" s="258"/>
      <c r="AC1390" s="248">
        <v>22</v>
      </c>
      <c r="AD1390" s="248">
        <v>22</v>
      </c>
      <c r="AG1390" s="248"/>
      <c r="AH1390" s="259"/>
      <c r="AI1390" s="248"/>
      <c r="AJ1390" s="248"/>
      <c r="AM1390" s="101" t="s">
        <v>1747</v>
      </c>
      <c r="AN1390" s="101" t="s">
        <v>1748</v>
      </c>
      <c r="AO1390" s="100">
        <v>19</v>
      </c>
      <c r="AQ1390" s="100">
        <v>373</v>
      </c>
      <c r="AR1390" s="100">
        <v>376</v>
      </c>
      <c r="AS1390" s="100">
        <v>1973</v>
      </c>
      <c r="AW1390" s="101" t="s">
        <v>1749</v>
      </c>
      <c r="AX1390" s="105">
        <v>0</v>
      </c>
      <c r="AY1390" s="249"/>
      <c r="AZ1390" s="250"/>
      <c r="BJ1390" s="108"/>
      <c r="BR1390"/>
    </row>
    <row r="1391" spans="1:70" ht="12" customHeight="1">
      <c r="A1391" s="252">
        <v>8</v>
      </c>
      <c r="D1391" s="102">
        <v>0</v>
      </c>
      <c r="F1391" s="104">
        <f>IF(D1391&lt;=0.0117,(D1391-'[2]Stages'!$C$5)*'[2]Stages'!$H$6+'[2]Stages'!$E$5,IF(D1391&lt;=0.126,(D1391-'[2]Stages'!$C$6)*'[2]Stages'!$H$7+'[2]Stages'!$E$6,IF(D1391&lt;=0.781,(D1391-'[2]Stages'!$C$7)*'[2]Stages'!$H$8+'[2]Stages'!$E$7,IF(D1391&lt;=1.806,(D1391-'[2]Stages'!$C$8)*'[2]Stages'!$H$9+'[2]Stages'!$E$8,IF(D1391&lt;=2.588,(D1391-'[2]Stages'!$C$9)*'[2]Stages'!$H$10+'[2]Stages'!$E$9)))))</f>
        <v>0</v>
      </c>
      <c r="G1391" s="101" t="s">
        <v>1742</v>
      </c>
      <c r="I1391" s="253"/>
      <c r="K1391" s="254"/>
      <c r="R1391" s="254"/>
      <c r="S1391" s="254" t="s">
        <v>1762</v>
      </c>
      <c r="T1391" s="254" t="s">
        <v>1763</v>
      </c>
      <c r="U1391" s="255">
        <v>3</v>
      </c>
      <c r="V1391" s="248"/>
      <c r="W1391" s="256" t="s">
        <v>1765</v>
      </c>
      <c r="AA1391" s="257">
        <v>22.8</v>
      </c>
      <c r="AB1391" s="258"/>
      <c r="AC1391" s="248">
        <v>21.3</v>
      </c>
      <c r="AD1391" s="248">
        <v>21.3</v>
      </c>
      <c r="AG1391" s="248"/>
      <c r="AH1391" s="259"/>
      <c r="AI1391" s="248"/>
      <c r="AJ1391" s="248"/>
      <c r="AM1391" s="101" t="s">
        <v>1747</v>
      </c>
      <c r="AN1391" s="101" t="s">
        <v>1748</v>
      </c>
      <c r="AO1391" s="100">
        <v>19</v>
      </c>
      <c r="AQ1391" s="100">
        <v>373</v>
      </c>
      <c r="AR1391" s="100">
        <v>376</v>
      </c>
      <c r="AS1391" s="100">
        <v>1973</v>
      </c>
      <c r="AW1391" s="101" t="s">
        <v>1749</v>
      </c>
      <c r="AX1391" s="105">
        <v>0</v>
      </c>
      <c r="AY1391" s="249"/>
      <c r="AZ1391" s="250"/>
      <c r="BE1391" s="261"/>
      <c r="BF1391" s="262"/>
      <c r="BG1391" s="262"/>
      <c r="BH1391" s="261"/>
      <c r="BI1391" s="262"/>
      <c r="BJ1391" s="108"/>
      <c r="BR1391"/>
    </row>
    <row r="1392" spans="1:70" ht="12" customHeight="1">
      <c r="A1392" s="252">
        <v>9</v>
      </c>
      <c r="D1392" s="102">
        <v>0</v>
      </c>
      <c r="F1392" s="104">
        <f>IF(D1392&lt;=0.0117,(D1392-'[2]Stages'!$C$5)*'[2]Stages'!$H$6+'[2]Stages'!$E$5,IF(D1392&lt;=0.126,(D1392-'[2]Stages'!$C$6)*'[2]Stages'!$H$7+'[2]Stages'!$E$6,IF(D1392&lt;=0.781,(D1392-'[2]Stages'!$C$7)*'[2]Stages'!$H$8+'[2]Stages'!$E$7,IF(D1392&lt;=1.806,(D1392-'[2]Stages'!$C$8)*'[2]Stages'!$H$9+'[2]Stages'!$E$8,IF(D1392&lt;=2.588,(D1392-'[2]Stages'!$C$9)*'[2]Stages'!$H$10+'[2]Stages'!$E$9)))))</f>
        <v>0</v>
      </c>
      <c r="G1392" s="101" t="s">
        <v>1742</v>
      </c>
      <c r="I1392" s="253"/>
      <c r="K1392" s="254"/>
      <c r="Q1392" s="101" t="s">
        <v>701</v>
      </c>
      <c r="R1392" s="254" t="s">
        <v>1750</v>
      </c>
      <c r="S1392" s="254"/>
      <c r="T1392" s="254"/>
      <c r="U1392" s="255">
        <v>20</v>
      </c>
      <c r="V1392" s="248"/>
      <c r="W1392" s="256" t="s">
        <v>1766</v>
      </c>
      <c r="AA1392" s="257">
        <v>14</v>
      </c>
      <c r="AB1392" s="258"/>
      <c r="AC1392" s="248">
        <v>22</v>
      </c>
      <c r="AD1392" s="248">
        <v>22</v>
      </c>
      <c r="AG1392" s="248"/>
      <c r="AH1392" s="259"/>
      <c r="AI1392" s="248"/>
      <c r="AJ1392" s="248"/>
      <c r="AM1392" s="101" t="s">
        <v>1747</v>
      </c>
      <c r="AN1392" s="101" t="s">
        <v>1748</v>
      </c>
      <c r="AO1392" s="100">
        <v>19</v>
      </c>
      <c r="AQ1392" s="100">
        <v>373</v>
      </c>
      <c r="AR1392" s="100">
        <v>376</v>
      </c>
      <c r="AS1392" s="100">
        <v>1973</v>
      </c>
      <c r="AW1392" s="101" t="s">
        <v>1749</v>
      </c>
      <c r="AX1392" s="105">
        <v>0</v>
      </c>
      <c r="AY1392" s="249"/>
      <c r="AZ1392" s="250"/>
      <c r="BJ1392" s="108"/>
      <c r="BR1392"/>
    </row>
    <row r="1393" spans="1:70" ht="12" customHeight="1">
      <c r="A1393" s="252">
        <v>10</v>
      </c>
      <c r="D1393" s="102">
        <v>0</v>
      </c>
      <c r="F1393" s="104">
        <f>IF(D1393&lt;=0.0117,(D1393-'[2]Stages'!$C$5)*'[2]Stages'!$H$6+'[2]Stages'!$E$5,IF(D1393&lt;=0.126,(D1393-'[2]Stages'!$C$6)*'[2]Stages'!$H$7+'[2]Stages'!$E$6,IF(D1393&lt;=0.781,(D1393-'[2]Stages'!$C$7)*'[2]Stages'!$H$8+'[2]Stages'!$E$7,IF(D1393&lt;=1.806,(D1393-'[2]Stages'!$C$8)*'[2]Stages'!$H$9+'[2]Stages'!$E$8,IF(D1393&lt;=2.588,(D1393-'[2]Stages'!$C$9)*'[2]Stages'!$H$10+'[2]Stages'!$E$9)))))</f>
        <v>0</v>
      </c>
      <c r="G1393" s="101" t="s">
        <v>1742</v>
      </c>
      <c r="I1393" s="253"/>
      <c r="K1393" s="254"/>
      <c r="Q1393" s="101" t="s">
        <v>701</v>
      </c>
      <c r="R1393" s="254" t="s">
        <v>1750</v>
      </c>
      <c r="S1393" s="254"/>
      <c r="T1393" s="254"/>
      <c r="U1393" s="255">
        <v>20</v>
      </c>
      <c r="V1393" s="248"/>
      <c r="W1393" s="256" t="s">
        <v>1767</v>
      </c>
      <c r="AA1393" s="257">
        <v>14.5</v>
      </c>
      <c r="AB1393" s="258"/>
      <c r="AC1393" s="248">
        <v>22.8</v>
      </c>
      <c r="AD1393" s="248">
        <v>22.8</v>
      </c>
      <c r="AG1393" s="248"/>
      <c r="AH1393" s="259"/>
      <c r="AI1393" s="248"/>
      <c r="AJ1393" s="248"/>
      <c r="AM1393" s="101" t="s">
        <v>1747</v>
      </c>
      <c r="AN1393" s="101" t="s">
        <v>1748</v>
      </c>
      <c r="AO1393" s="100">
        <v>19</v>
      </c>
      <c r="AQ1393" s="100">
        <v>373</v>
      </c>
      <c r="AR1393" s="100">
        <v>376</v>
      </c>
      <c r="AS1393" s="100">
        <v>1973</v>
      </c>
      <c r="AW1393" s="101" t="s">
        <v>1749</v>
      </c>
      <c r="AX1393" s="105">
        <v>0</v>
      </c>
      <c r="AY1393" s="249"/>
      <c r="AZ1393" s="250"/>
      <c r="BJ1393" s="108"/>
      <c r="BR1393"/>
    </row>
    <row r="1394" spans="1:70" ht="12" customHeight="1">
      <c r="A1394" s="252">
        <v>11</v>
      </c>
      <c r="D1394" s="102">
        <v>0</v>
      </c>
      <c r="F1394" s="104">
        <f>IF(D1394&lt;=0.0117,(D1394-'[2]Stages'!$C$5)*'[2]Stages'!$H$6+'[2]Stages'!$E$5,IF(D1394&lt;=0.126,(D1394-'[2]Stages'!$C$6)*'[2]Stages'!$H$7+'[2]Stages'!$E$6,IF(D1394&lt;=0.781,(D1394-'[2]Stages'!$C$7)*'[2]Stages'!$H$8+'[2]Stages'!$E$7,IF(D1394&lt;=1.806,(D1394-'[2]Stages'!$C$8)*'[2]Stages'!$H$9+'[2]Stages'!$E$8,IF(D1394&lt;=2.588,(D1394-'[2]Stages'!$C$9)*'[2]Stages'!$H$10+'[2]Stages'!$E$9)))))</f>
        <v>0</v>
      </c>
      <c r="G1394" s="101" t="s">
        <v>1742</v>
      </c>
      <c r="I1394" s="253"/>
      <c r="K1394" s="254"/>
      <c r="Q1394" s="101" t="s">
        <v>701</v>
      </c>
      <c r="R1394" s="254" t="s">
        <v>1750</v>
      </c>
      <c r="S1394" s="254"/>
      <c r="T1394" s="254"/>
      <c r="U1394" s="255">
        <v>20</v>
      </c>
      <c r="V1394" s="248"/>
      <c r="W1394" s="256" t="s">
        <v>1767</v>
      </c>
      <c r="AA1394" s="257">
        <v>13.4</v>
      </c>
      <c r="AB1394" s="258"/>
      <c r="AC1394" s="248">
        <v>23</v>
      </c>
      <c r="AD1394" s="248">
        <v>23</v>
      </c>
      <c r="AG1394" s="248"/>
      <c r="AH1394" s="259"/>
      <c r="AI1394" s="248"/>
      <c r="AJ1394" s="248"/>
      <c r="AM1394" s="101" t="s">
        <v>1747</v>
      </c>
      <c r="AN1394" s="101" t="s">
        <v>1748</v>
      </c>
      <c r="AO1394" s="100">
        <v>19</v>
      </c>
      <c r="AQ1394" s="100">
        <v>373</v>
      </c>
      <c r="AR1394" s="100">
        <v>376</v>
      </c>
      <c r="AS1394" s="100">
        <v>1973</v>
      </c>
      <c r="AW1394" s="101" t="s">
        <v>1749</v>
      </c>
      <c r="AX1394" s="105">
        <v>0</v>
      </c>
      <c r="AY1394" s="249"/>
      <c r="AZ1394" s="250"/>
      <c r="BJ1394" s="108"/>
      <c r="BR1394"/>
    </row>
    <row r="1395" spans="1:70" ht="12" customHeight="1">
      <c r="A1395" s="252">
        <v>12</v>
      </c>
      <c r="D1395" s="102">
        <v>0</v>
      </c>
      <c r="F1395" s="104">
        <f>IF(D1395&lt;=0.0117,(D1395-'[2]Stages'!$C$5)*'[2]Stages'!$H$6+'[2]Stages'!$E$5,IF(D1395&lt;=0.126,(D1395-'[2]Stages'!$C$6)*'[2]Stages'!$H$7+'[2]Stages'!$E$6,IF(D1395&lt;=0.781,(D1395-'[2]Stages'!$C$7)*'[2]Stages'!$H$8+'[2]Stages'!$E$7,IF(D1395&lt;=1.806,(D1395-'[2]Stages'!$C$8)*'[2]Stages'!$H$9+'[2]Stages'!$E$8,IF(D1395&lt;=2.588,(D1395-'[2]Stages'!$C$9)*'[2]Stages'!$H$10+'[2]Stages'!$E$9)))))</f>
        <v>0</v>
      </c>
      <c r="G1395" s="101" t="s">
        <v>1742</v>
      </c>
      <c r="I1395" s="253"/>
      <c r="K1395" s="254"/>
      <c r="Q1395" s="101" t="s">
        <v>701</v>
      </c>
      <c r="R1395" s="254" t="s">
        <v>1750</v>
      </c>
      <c r="S1395" s="254"/>
      <c r="T1395" s="254"/>
      <c r="U1395" s="255" t="s">
        <v>1751</v>
      </c>
      <c r="V1395" s="248"/>
      <c r="W1395" s="256" t="s">
        <v>1768</v>
      </c>
      <c r="AA1395" s="257">
        <v>15</v>
      </c>
      <c r="AB1395" s="258"/>
      <c r="AC1395" s="248">
        <v>21.4</v>
      </c>
      <c r="AD1395" s="248">
        <v>21.4</v>
      </c>
      <c r="AG1395" s="248"/>
      <c r="AH1395" s="259"/>
      <c r="AI1395" s="248"/>
      <c r="AJ1395" s="248"/>
      <c r="AM1395" s="101" t="s">
        <v>1747</v>
      </c>
      <c r="AN1395" s="101" t="s">
        <v>1748</v>
      </c>
      <c r="AO1395" s="100">
        <v>19</v>
      </c>
      <c r="AQ1395" s="100">
        <v>373</v>
      </c>
      <c r="AR1395" s="100">
        <v>376</v>
      </c>
      <c r="AS1395" s="100">
        <v>1973</v>
      </c>
      <c r="AW1395" s="101" t="s">
        <v>1749</v>
      </c>
      <c r="AX1395" s="105">
        <v>0</v>
      </c>
      <c r="AY1395" s="249"/>
      <c r="AZ1395" s="250"/>
      <c r="BJ1395" s="108"/>
      <c r="BR1395"/>
    </row>
    <row r="1396" spans="1:70" ht="12" customHeight="1">
      <c r="A1396" s="252">
        <v>13</v>
      </c>
      <c r="D1396" s="102">
        <v>0</v>
      </c>
      <c r="F1396" s="104">
        <f>IF(D1396&lt;=0.0117,(D1396-'[2]Stages'!$C$5)*'[2]Stages'!$H$6+'[2]Stages'!$E$5,IF(D1396&lt;=0.126,(D1396-'[2]Stages'!$C$6)*'[2]Stages'!$H$7+'[2]Stages'!$E$6,IF(D1396&lt;=0.781,(D1396-'[2]Stages'!$C$7)*'[2]Stages'!$H$8+'[2]Stages'!$E$7,IF(D1396&lt;=1.806,(D1396-'[2]Stages'!$C$8)*'[2]Stages'!$H$9+'[2]Stages'!$E$8,IF(D1396&lt;=2.588,(D1396-'[2]Stages'!$C$9)*'[2]Stages'!$H$10+'[2]Stages'!$E$9)))))</f>
        <v>0</v>
      </c>
      <c r="G1396" s="101" t="s">
        <v>1742</v>
      </c>
      <c r="I1396" s="253"/>
      <c r="K1396" s="254"/>
      <c r="Q1396" s="101" t="s">
        <v>1743</v>
      </c>
      <c r="R1396" s="254" t="s">
        <v>1769</v>
      </c>
      <c r="S1396" s="254"/>
      <c r="T1396" s="254"/>
      <c r="U1396" s="255" t="s">
        <v>1745</v>
      </c>
      <c r="V1396" s="248"/>
      <c r="W1396" s="256" t="s">
        <v>1770</v>
      </c>
      <c r="AA1396" s="257">
        <v>22.1</v>
      </c>
      <c r="AB1396" s="258"/>
      <c r="AC1396" s="248">
        <v>20.8</v>
      </c>
      <c r="AD1396" s="248">
        <v>20.8</v>
      </c>
      <c r="AG1396" s="248"/>
      <c r="AH1396" s="259"/>
      <c r="AI1396" s="248"/>
      <c r="AJ1396" s="248"/>
      <c r="AM1396" s="101" t="s">
        <v>1747</v>
      </c>
      <c r="AN1396" s="101" t="s">
        <v>1748</v>
      </c>
      <c r="AO1396" s="100">
        <v>19</v>
      </c>
      <c r="AQ1396" s="100">
        <v>373</v>
      </c>
      <c r="AR1396" s="100">
        <v>376</v>
      </c>
      <c r="AS1396" s="100">
        <v>1973</v>
      </c>
      <c r="AW1396" s="101" t="s">
        <v>1749</v>
      </c>
      <c r="AX1396" s="105">
        <v>0</v>
      </c>
      <c r="AY1396" s="249"/>
      <c r="AZ1396" s="250"/>
      <c r="BJ1396" s="108"/>
      <c r="BR1396"/>
    </row>
    <row r="1397" spans="1:70" ht="12" customHeight="1">
      <c r="A1397" s="252">
        <v>14</v>
      </c>
      <c r="D1397" s="102">
        <v>0</v>
      </c>
      <c r="F1397" s="104">
        <f>IF(D1397&lt;=0.0117,(D1397-'[2]Stages'!$C$5)*'[2]Stages'!$H$6+'[2]Stages'!$E$5,IF(D1397&lt;=0.126,(D1397-'[2]Stages'!$C$6)*'[2]Stages'!$H$7+'[2]Stages'!$E$6,IF(D1397&lt;=0.781,(D1397-'[2]Stages'!$C$7)*'[2]Stages'!$H$8+'[2]Stages'!$E$7,IF(D1397&lt;=1.806,(D1397-'[2]Stages'!$C$8)*'[2]Stages'!$H$9+'[2]Stages'!$E$8,IF(D1397&lt;=2.588,(D1397-'[2]Stages'!$C$9)*'[2]Stages'!$H$10+'[2]Stages'!$E$9)))))</f>
        <v>0</v>
      </c>
      <c r="G1397" s="101" t="s">
        <v>1742</v>
      </c>
      <c r="I1397" s="253"/>
      <c r="K1397" s="254"/>
      <c r="Q1397" s="101" t="s">
        <v>1743</v>
      </c>
      <c r="R1397" s="254" t="s">
        <v>1769</v>
      </c>
      <c r="S1397" s="254"/>
      <c r="T1397" s="254"/>
      <c r="U1397" s="255" t="s">
        <v>1745</v>
      </c>
      <c r="V1397" s="248"/>
      <c r="W1397" s="256" t="s">
        <v>1771</v>
      </c>
      <c r="AA1397" s="257">
        <v>21.3</v>
      </c>
      <c r="AB1397" s="258"/>
      <c r="AC1397" s="248">
        <v>21.5</v>
      </c>
      <c r="AD1397" s="248">
        <v>21.5</v>
      </c>
      <c r="AG1397" s="248"/>
      <c r="AH1397" s="259"/>
      <c r="AI1397" s="248"/>
      <c r="AJ1397" s="248"/>
      <c r="AM1397" s="101" t="s">
        <v>1747</v>
      </c>
      <c r="AN1397" s="101" t="s">
        <v>1748</v>
      </c>
      <c r="AO1397" s="100">
        <v>19</v>
      </c>
      <c r="AQ1397" s="100">
        <v>373</v>
      </c>
      <c r="AR1397" s="100">
        <v>376</v>
      </c>
      <c r="AS1397" s="100">
        <v>1973</v>
      </c>
      <c r="AW1397" s="101" t="s">
        <v>1749</v>
      </c>
      <c r="AX1397" s="105">
        <v>0</v>
      </c>
      <c r="AY1397" s="249"/>
      <c r="AZ1397" s="250"/>
      <c r="BJ1397" s="108"/>
      <c r="BR1397"/>
    </row>
    <row r="1398" spans="1:70" ht="12" customHeight="1">
      <c r="A1398" s="252">
        <v>15</v>
      </c>
      <c r="D1398" s="102">
        <v>0</v>
      </c>
      <c r="F1398" s="104">
        <f>IF(D1398&lt;=0.0117,(D1398-'[2]Stages'!$C$5)*'[2]Stages'!$H$6+'[2]Stages'!$E$5,IF(D1398&lt;=0.126,(D1398-'[2]Stages'!$C$6)*'[2]Stages'!$H$7+'[2]Stages'!$E$6,IF(D1398&lt;=0.781,(D1398-'[2]Stages'!$C$7)*'[2]Stages'!$H$8+'[2]Stages'!$E$7,IF(D1398&lt;=1.806,(D1398-'[2]Stages'!$C$8)*'[2]Stages'!$H$9+'[2]Stages'!$E$8,IF(D1398&lt;=2.588,(D1398-'[2]Stages'!$C$9)*'[2]Stages'!$H$10+'[2]Stages'!$E$9)))))</f>
        <v>0</v>
      </c>
      <c r="G1398" s="101" t="s">
        <v>1742</v>
      </c>
      <c r="I1398" s="253"/>
      <c r="K1398" s="254"/>
      <c r="Q1398" s="101" t="s">
        <v>1772</v>
      </c>
      <c r="R1398" s="254" t="s">
        <v>1773</v>
      </c>
      <c r="S1398" s="254"/>
      <c r="T1398" s="254"/>
      <c r="U1398" s="255">
        <v>1.5</v>
      </c>
      <c r="V1398" s="248"/>
      <c r="W1398" s="256" t="s">
        <v>1774</v>
      </c>
      <c r="AA1398" s="257">
        <v>9.4</v>
      </c>
      <c r="AB1398" s="258"/>
      <c r="AC1398" s="248">
        <v>24</v>
      </c>
      <c r="AD1398" s="248">
        <v>24</v>
      </c>
      <c r="AG1398" s="248"/>
      <c r="AH1398" s="259"/>
      <c r="AI1398" s="248"/>
      <c r="AJ1398" s="248"/>
      <c r="AM1398" s="101" t="s">
        <v>1747</v>
      </c>
      <c r="AN1398" s="101" t="s">
        <v>1748</v>
      </c>
      <c r="AO1398" s="100">
        <v>19</v>
      </c>
      <c r="AQ1398" s="100">
        <v>373</v>
      </c>
      <c r="AR1398" s="100">
        <v>376</v>
      </c>
      <c r="AS1398" s="100">
        <v>1973</v>
      </c>
      <c r="AW1398" s="101" t="s">
        <v>1749</v>
      </c>
      <c r="AX1398" s="105">
        <v>0</v>
      </c>
      <c r="AY1398" s="249"/>
      <c r="AZ1398" s="250"/>
      <c r="BJ1398" s="108"/>
      <c r="BR1398"/>
    </row>
    <row r="1399" spans="1:70" ht="12" customHeight="1">
      <c r="A1399" s="252">
        <v>16</v>
      </c>
      <c r="D1399" s="102">
        <v>0</v>
      </c>
      <c r="F1399" s="104">
        <f>IF(D1399&lt;=0.0117,(D1399-'[2]Stages'!$C$5)*'[2]Stages'!$H$6+'[2]Stages'!$E$5,IF(D1399&lt;=0.126,(D1399-'[2]Stages'!$C$6)*'[2]Stages'!$H$7+'[2]Stages'!$E$6,IF(D1399&lt;=0.781,(D1399-'[2]Stages'!$C$7)*'[2]Stages'!$H$8+'[2]Stages'!$E$7,IF(D1399&lt;=1.806,(D1399-'[2]Stages'!$C$8)*'[2]Stages'!$H$9+'[2]Stages'!$E$8,IF(D1399&lt;=2.588,(D1399-'[2]Stages'!$C$9)*'[2]Stages'!$H$10+'[2]Stages'!$E$9)))))</f>
        <v>0</v>
      </c>
      <c r="G1399" s="101" t="s">
        <v>1742</v>
      </c>
      <c r="I1399" s="253"/>
      <c r="K1399" s="254"/>
      <c r="Q1399" s="101" t="s">
        <v>1772</v>
      </c>
      <c r="R1399" s="254" t="s">
        <v>1773</v>
      </c>
      <c r="S1399" s="254"/>
      <c r="T1399" s="254"/>
      <c r="U1399" s="255">
        <v>1.5</v>
      </c>
      <c r="V1399" s="248"/>
      <c r="W1399" s="256" t="s">
        <v>1774</v>
      </c>
      <c r="AA1399" s="257">
        <v>9.9</v>
      </c>
      <c r="AB1399" s="258"/>
      <c r="AC1399" s="248">
        <v>24.3</v>
      </c>
      <c r="AD1399" s="248">
        <v>24.3</v>
      </c>
      <c r="AG1399" s="248"/>
      <c r="AH1399" s="259"/>
      <c r="AI1399" s="248"/>
      <c r="AJ1399" s="248"/>
      <c r="AM1399" s="101" t="s">
        <v>1747</v>
      </c>
      <c r="AN1399" s="101" t="s">
        <v>1748</v>
      </c>
      <c r="AO1399" s="100">
        <v>19</v>
      </c>
      <c r="AQ1399" s="100">
        <v>373</v>
      </c>
      <c r="AR1399" s="100">
        <v>376</v>
      </c>
      <c r="AS1399" s="100">
        <v>1973</v>
      </c>
      <c r="AW1399" s="101" t="s">
        <v>1749</v>
      </c>
      <c r="AX1399" s="105">
        <v>0</v>
      </c>
      <c r="AY1399" s="249"/>
      <c r="AZ1399" s="250"/>
      <c r="BJ1399" s="108"/>
      <c r="BR1399"/>
    </row>
    <row r="1400" spans="1:70" ht="12" customHeight="1">
      <c r="A1400" s="252">
        <v>17</v>
      </c>
      <c r="D1400" s="102">
        <v>0</v>
      </c>
      <c r="F1400" s="104">
        <f>IF(D1400&lt;=0.0117,(D1400-'[2]Stages'!$C$5)*'[2]Stages'!$H$6+'[2]Stages'!$E$5,IF(D1400&lt;=0.126,(D1400-'[2]Stages'!$C$6)*'[2]Stages'!$H$7+'[2]Stages'!$E$6,IF(D1400&lt;=0.781,(D1400-'[2]Stages'!$C$7)*'[2]Stages'!$H$8+'[2]Stages'!$E$7,IF(D1400&lt;=1.806,(D1400-'[2]Stages'!$C$8)*'[2]Stages'!$H$9+'[2]Stages'!$E$8,IF(D1400&lt;=2.588,(D1400-'[2]Stages'!$C$9)*'[2]Stages'!$H$10+'[2]Stages'!$E$9)))))</f>
        <v>0</v>
      </c>
      <c r="G1400" s="101" t="s">
        <v>1742</v>
      </c>
      <c r="I1400" s="253"/>
      <c r="K1400" s="254"/>
      <c r="R1400" s="254"/>
      <c r="S1400" s="254" t="s">
        <v>1775</v>
      </c>
      <c r="T1400" s="254" t="s">
        <v>1763</v>
      </c>
      <c r="U1400" s="255">
        <v>3</v>
      </c>
      <c r="V1400" s="248"/>
      <c r="W1400" s="256" t="s">
        <v>1776</v>
      </c>
      <c r="AA1400" s="257">
        <v>21</v>
      </c>
      <c r="AB1400" s="258"/>
      <c r="AC1400" s="248">
        <v>22.3</v>
      </c>
      <c r="AD1400" s="248">
        <v>22.3</v>
      </c>
      <c r="AG1400" s="248"/>
      <c r="AH1400" s="259"/>
      <c r="AI1400" s="248"/>
      <c r="AJ1400" s="248"/>
      <c r="AM1400" s="101" t="s">
        <v>1747</v>
      </c>
      <c r="AN1400" s="101" t="s">
        <v>1748</v>
      </c>
      <c r="AO1400" s="100">
        <v>19</v>
      </c>
      <c r="AQ1400" s="100">
        <v>373</v>
      </c>
      <c r="AR1400" s="100">
        <v>376</v>
      </c>
      <c r="AS1400" s="100">
        <v>1973</v>
      </c>
      <c r="AW1400" s="101" t="s">
        <v>1749</v>
      </c>
      <c r="AX1400" s="105">
        <v>0</v>
      </c>
      <c r="AY1400" s="249"/>
      <c r="AZ1400" s="250"/>
      <c r="BJ1400" s="108"/>
      <c r="BR1400"/>
    </row>
    <row r="1401" spans="1:70" ht="12" customHeight="1">
      <c r="A1401" s="252">
        <v>18</v>
      </c>
      <c r="D1401" s="102">
        <v>0</v>
      </c>
      <c r="F1401" s="104">
        <f>IF(D1401&lt;=0.0117,(D1401-'[2]Stages'!$C$5)*'[2]Stages'!$H$6+'[2]Stages'!$E$5,IF(D1401&lt;=0.126,(D1401-'[2]Stages'!$C$6)*'[2]Stages'!$H$7+'[2]Stages'!$E$6,IF(D1401&lt;=0.781,(D1401-'[2]Stages'!$C$7)*'[2]Stages'!$H$8+'[2]Stages'!$E$7,IF(D1401&lt;=1.806,(D1401-'[2]Stages'!$C$8)*'[2]Stages'!$H$9+'[2]Stages'!$E$8,IF(D1401&lt;=2.588,(D1401-'[2]Stages'!$C$9)*'[2]Stages'!$H$10+'[2]Stages'!$E$9)))))</f>
        <v>0</v>
      </c>
      <c r="G1401" s="101" t="s">
        <v>1742</v>
      </c>
      <c r="I1401" s="253"/>
      <c r="K1401" s="254"/>
      <c r="R1401" s="254"/>
      <c r="S1401" s="254" t="s">
        <v>1777</v>
      </c>
      <c r="T1401" s="254" t="s">
        <v>1754</v>
      </c>
      <c r="U1401" s="255">
        <v>50</v>
      </c>
      <c r="V1401" s="248"/>
      <c r="W1401" s="256" t="s">
        <v>1755</v>
      </c>
      <c r="AA1401" s="257">
        <v>3.5</v>
      </c>
      <c r="AB1401" s="258"/>
      <c r="AC1401" s="248">
        <v>23.6</v>
      </c>
      <c r="AD1401" s="248">
        <v>23.6</v>
      </c>
      <c r="AG1401" s="248"/>
      <c r="AH1401" s="259"/>
      <c r="AI1401" s="248"/>
      <c r="AJ1401" s="248"/>
      <c r="AM1401" s="101" t="s">
        <v>1747</v>
      </c>
      <c r="AN1401" s="101" t="s">
        <v>1748</v>
      </c>
      <c r="AO1401" s="100">
        <v>19</v>
      </c>
      <c r="AQ1401" s="100">
        <v>373</v>
      </c>
      <c r="AR1401" s="100">
        <v>376</v>
      </c>
      <c r="AS1401" s="100">
        <v>1973</v>
      </c>
      <c r="AW1401" s="101" t="s">
        <v>1749</v>
      </c>
      <c r="AX1401" s="105">
        <v>0</v>
      </c>
      <c r="AY1401" s="249"/>
      <c r="AZ1401" s="250"/>
      <c r="BJ1401" s="108"/>
      <c r="BR1401"/>
    </row>
    <row r="1402" spans="1:70" ht="12" customHeight="1">
      <c r="A1402" s="252">
        <v>19</v>
      </c>
      <c r="D1402" s="102">
        <v>0</v>
      </c>
      <c r="F1402" s="104">
        <f>IF(D1402&lt;=0.0117,(D1402-'[2]Stages'!$C$5)*'[2]Stages'!$H$6+'[2]Stages'!$E$5,IF(D1402&lt;=0.126,(D1402-'[2]Stages'!$C$6)*'[2]Stages'!$H$7+'[2]Stages'!$E$6,IF(D1402&lt;=0.781,(D1402-'[2]Stages'!$C$7)*'[2]Stages'!$H$8+'[2]Stages'!$E$7,IF(D1402&lt;=1.806,(D1402-'[2]Stages'!$C$8)*'[2]Stages'!$H$9+'[2]Stages'!$E$8,IF(D1402&lt;=2.588,(D1402-'[2]Stages'!$C$9)*'[2]Stages'!$H$10+'[2]Stages'!$E$9)))))</f>
        <v>0</v>
      </c>
      <c r="G1402" s="101" t="s">
        <v>1742</v>
      </c>
      <c r="I1402" s="253"/>
      <c r="K1402" s="254"/>
      <c r="Q1402" s="101" t="s">
        <v>1743</v>
      </c>
      <c r="R1402" s="254" t="s">
        <v>1778</v>
      </c>
      <c r="S1402" s="254"/>
      <c r="T1402" s="254"/>
      <c r="U1402" s="255" t="s">
        <v>1745</v>
      </c>
      <c r="V1402" s="248"/>
      <c r="W1402" s="256" t="s">
        <v>1746</v>
      </c>
      <c r="AA1402" s="257">
        <v>15.7</v>
      </c>
      <c r="AB1402" s="258"/>
      <c r="AC1402" s="248">
        <v>21.6</v>
      </c>
      <c r="AD1402" s="248">
        <v>21.6</v>
      </c>
      <c r="AG1402" s="248"/>
      <c r="AH1402" s="259"/>
      <c r="AI1402" s="248"/>
      <c r="AJ1402" s="248"/>
      <c r="AM1402" s="101" t="s">
        <v>1747</v>
      </c>
      <c r="AN1402" s="101" t="s">
        <v>1748</v>
      </c>
      <c r="AO1402" s="100">
        <v>19</v>
      </c>
      <c r="AQ1402" s="100">
        <v>373</v>
      </c>
      <c r="AR1402" s="100">
        <v>376</v>
      </c>
      <c r="AS1402" s="100">
        <v>1973</v>
      </c>
      <c r="AW1402" s="101" t="s">
        <v>1749</v>
      </c>
      <c r="AX1402" s="105">
        <v>0</v>
      </c>
      <c r="AY1402" s="249"/>
      <c r="AZ1402" s="250"/>
      <c r="BJ1402" s="108"/>
      <c r="BR1402"/>
    </row>
    <row r="1403" spans="1:70" ht="12" customHeight="1">
      <c r="A1403" s="252">
        <v>20</v>
      </c>
      <c r="D1403" s="102">
        <v>0</v>
      </c>
      <c r="F1403" s="104">
        <f>IF(D1403&lt;=0.0117,(D1403-'[2]Stages'!$C$5)*'[2]Stages'!$H$6+'[2]Stages'!$E$5,IF(D1403&lt;=0.126,(D1403-'[2]Stages'!$C$6)*'[2]Stages'!$H$7+'[2]Stages'!$E$6,IF(D1403&lt;=0.781,(D1403-'[2]Stages'!$C$7)*'[2]Stages'!$H$8+'[2]Stages'!$E$7,IF(D1403&lt;=1.806,(D1403-'[2]Stages'!$C$8)*'[2]Stages'!$H$9+'[2]Stages'!$E$8,IF(D1403&lt;=2.588,(D1403-'[2]Stages'!$C$9)*'[2]Stages'!$H$10+'[2]Stages'!$E$9)))))</f>
        <v>0</v>
      </c>
      <c r="G1403" s="101" t="s">
        <v>1742</v>
      </c>
      <c r="I1403" s="253"/>
      <c r="K1403" s="254"/>
      <c r="Q1403" s="254" t="s">
        <v>1779</v>
      </c>
      <c r="S1403" s="254"/>
      <c r="T1403" s="254"/>
      <c r="U1403" s="255" t="s">
        <v>1745</v>
      </c>
      <c r="V1403" s="248"/>
      <c r="W1403" s="256" t="s">
        <v>1780</v>
      </c>
      <c r="AA1403" s="257">
        <v>27</v>
      </c>
      <c r="AB1403" s="258"/>
      <c r="AC1403" s="248">
        <v>19.4</v>
      </c>
      <c r="AD1403" s="248">
        <v>19.4</v>
      </c>
      <c r="AG1403" s="248">
        <v>19.4</v>
      </c>
      <c r="AH1403" s="259"/>
      <c r="AI1403" s="248"/>
      <c r="AJ1403" s="248"/>
      <c r="AM1403" s="101" t="s">
        <v>1747</v>
      </c>
      <c r="AN1403" s="101" t="s">
        <v>1748</v>
      </c>
      <c r="AO1403" s="100">
        <v>19</v>
      </c>
      <c r="AQ1403" s="100">
        <v>373</v>
      </c>
      <c r="AR1403" s="100">
        <v>376</v>
      </c>
      <c r="AS1403" s="100">
        <v>1973</v>
      </c>
      <c r="AW1403" s="101" t="s">
        <v>1749</v>
      </c>
      <c r="AX1403" s="105">
        <v>0</v>
      </c>
      <c r="AY1403" s="249">
        <v>19.4</v>
      </c>
      <c r="AZ1403" s="250"/>
      <c r="BJ1403" s="108"/>
      <c r="BR1403"/>
    </row>
    <row r="1404" spans="1:70" ht="12" customHeight="1">
      <c r="A1404" s="252">
        <v>21</v>
      </c>
      <c r="D1404" s="102">
        <v>0</v>
      </c>
      <c r="F1404" s="104">
        <f>IF(D1404&lt;=0.0117,(D1404-'[2]Stages'!$C$5)*'[2]Stages'!$H$6+'[2]Stages'!$E$5,IF(D1404&lt;=0.126,(D1404-'[2]Stages'!$C$6)*'[2]Stages'!$H$7+'[2]Stages'!$E$6,IF(D1404&lt;=0.781,(D1404-'[2]Stages'!$C$7)*'[2]Stages'!$H$8+'[2]Stages'!$E$7,IF(D1404&lt;=1.806,(D1404-'[2]Stages'!$C$8)*'[2]Stages'!$H$9+'[2]Stages'!$E$8,IF(D1404&lt;=2.588,(D1404-'[2]Stages'!$C$9)*'[2]Stages'!$H$10+'[2]Stages'!$E$9)))))</f>
        <v>0</v>
      </c>
      <c r="G1404" s="101" t="s">
        <v>1742</v>
      </c>
      <c r="I1404" s="253"/>
      <c r="K1404" s="254"/>
      <c r="Q1404" s="254" t="s">
        <v>1781</v>
      </c>
      <c r="S1404" s="254"/>
      <c r="T1404" s="254"/>
      <c r="U1404" s="255" t="s">
        <v>1751</v>
      </c>
      <c r="V1404" s="248"/>
      <c r="W1404" s="256" t="s">
        <v>1782</v>
      </c>
      <c r="AA1404" s="257">
        <v>26.5</v>
      </c>
      <c r="AB1404" s="258"/>
      <c r="AC1404" s="248">
        <v>19.6</v>
      </c>
      <c r="AD1404" s="248">
        <v>19.6</v>
      </c>
      <c r="AG1404" s="248">
        <v>19.6</v>
      </c>
      <c r="AH1404" s="259"/>
      <c r="AI1404" s="248"/>
      <c r="AJ1404" s="248"/>
      <c r="AM1404" s="101" t="s">
        <v>1747</v>
      </c>
      <c r="AN1404" s="101" t="s">
        <v>1748</v>
      </c>
      <c r="AO1404" s="100">
        <v>19</v>
      </c>
      <c r="AQ1404" s="100">
        <v>373</v>
      </c>
      <c r="AR1404" s="100">
        <v>376</v>
      </c>
      <c r="AS1404" s="100">
        <v>1973</v>
      </c>
      <c r="AW1404" s="101" t="s">
        <v>1749</v>
      </c>
      <c r="AX1404" s="105">
        <v>0</v>
      </c>
      <c r="AY1404" s="249">
        <v>19.6</v>
      </c>
      <c r="AZ1404" s="250"/>
      <c r="BJ1404" s="108"/>
      <c r="BR1404"/>
    </row>
    <row r="1405" spans="1:70" ht="12" customHeight="1">
      <c r="A1405" s="252">
        <v>22</v>
      </c>
      <c r="D1405" s="102">
        <v>0</v>
      </c>
      <c r="F1405" s="104">
        <f>IF(D1405&lt;=0.0117,(D1405-'[2]Stages'!$C$5)*'[2]Stages'!$H$6+'[2]Stages'!$E$5,IF(D1405&lt;=0.126,(D1405-'[2]Stages'!$C$6)*'[2]Stages'!$H$7+'[2]Stages'!$E$6,IF(D1405&lt;=0.781,(D1405-'[2]Stages'!$C$7)*'[2]Stages'!$H$8+'[2]Stages'!$E$7,IF(D1405&lt;=1.806,(D1405-'[2]Stages'!$C$8)*'[2]Stages'!$H$9+'[2]Stages'!$E$8,IF(D1405&lt;=2.588,(D1405-'[2]Stages'!$C$9)*'[2]Stages'!$H$10+'[2]Stages'!$E$9)))))</f>
        <v>0</v>
      </c>
      <c r="G1405" s="101" t="s">
        <v>1742</v>
      </c>
      <c r="I1405" s="253"/>
      <c r="K1405" s="254"/>
      <c r="Q1405" s="254" t="s">
        <v>1779</v>
      </c>
      <c r="S1405" s="254"/>
      <c r="T1405" s="254"/>
      <c r="U1405" s="255" t="s">
        <v>1745</v>
      </c>
      <c r="V1405" s="248"/>
      <c r="W1405" s="256" t="s">
        <v>1780</v>
      </c>
      <c r="AA1405" s="257">
        <v>27.3</v>
      </c>
      <c r="AB1405" s="258"/>
      <c r="AC1405" s="248">
        <v>19.6</v>
      </c>
      <c r="AD1405" s="248">
        <v>19.6</v>
      </c>
      <c r="AG1405" s="248">
        <v>19.6</v>
      </c>
      <c r="AH1405" s="259"/>
      <c r="AI1405" s="248"/>
      <c r="AJ1405" s="248"/>
      <c r="AM1405" s="101" t="s">
        <v>1747</v>
      </c>
      <c r="AN1405" s="101" t="s">
        <v>1748</v>
      </c>
      <c r="AO1405" s="100">
        <v>19</v>
      </c>
      <c r="AQ1405" s="100">
        <v>373</v>
      </c>
      <c r="AR1405" s="100">
        <v>376</v>
      </c>
      <c r="AS1405" s="100">
        <v>1973</v>
      </c>
      <c r="AW1405" s="101" t="s">
        <v>1749</v>
      </c>
      <c r="AX1405" s="105">
        <v>0</v>
      </c>
      <c r="AY1405" s="249">
        <v>19.6</v>
      </c>
      <c r="AZ1405" s="250"/>
      <c r="BJ1405" s="108"/>
      <c r="BR1405"/>
    </row>
    <row r="1406" spans="1:62" ht="12" customHeight="1">
      <c r="A1406" s="252">
        <v>23</v>
      </c>
      <c r="D1406" s="102">
        <v>0</v>
      </c>
      <c r="F1406" s="104">
        <f>IF(D1406&lt;=0.0117,(D1406-'[2]Stages'!$C$5)*'[2]Stages'!$H$6+'[2]Stages'!$E$5,IF(D1406&lt;=0.126,(D1406-'[2]Stages'!$C$6)*'[2]Stages'!$H$7+'[2]Stages'!$E$6,IF(D1406&lt;=0.781,(D1406-'[2]Stages'!$C$7)*'[2]Stages'!$H$8+'[2]Stages'!$E$7,IF(D1406&lt;=1.806,(D1406-'[2]Stages'!$C$8)*'[2]Stages'!$H$9+'[2]Stages'!$E$8,IF(D1406&lt;=2.588,(D1406-'[2]Stages'!$C$9)*'[2]Stages'!$H$10+'[2]Stages'!$E$9)))))</f>
        <v>0</v>
      </c>
      <c r="G1406" s="101" t="s">
        <v>1742</v>
      </c>
      <c r="I1406" s="253"/>
      <c r="K1406" s="254"/>
      <c r="R1406" s="254"/>
      <c r="S1406" s="254" t="s">
        <v>1783</v>
      </c>
      <c r="T1406" s="254" t="s">
        <v>1784</v>
      </c>
      <c r="U1406" s="255">
        <v>1.5</v>
      </c>
      <c r="V1406" s="248"/>
      <c r="W1406" s="256" t="s">
        <v>1785</v>
      </c>
      <c r="AA1406" s="257">
        <v>23.7</v>
      </c>
      <c r="AB1406" s="258"/>
      <c r="AC1406" s="248">
        <v>21.5</v>
      </c>
      <c r="AD1406" s="248">
        <v>21.5</v>
      </c>
      <c r="AG1406" s="248"/>
      <c r="AH1406" s="259"/>
      <c r="AI1406" s="248"/>
      <c r="AJ1406" s="248"/>
      <c r="AM1406" s="101" t="s">
        <v>1747</v>
      </c>
      <c r="AN1406" s="101" t="s">
        <v>1748</v>
      </c>
      <c r="AO1406" s="100">
        <v>19</v>
      </c>
      <c r="AQ1406" s="100">
        <v>373</v>
      </c>
      <c r="AR1406" s="100">
        <v>376</v>
      </c>
      <c r="AS1406" s="100">
        <v>1973</v>
      </c>
      <c r="AW1406" s="101" t="s">
        <v>1749</v>
      </c>
      <c r="AX1406" s="105">
        <v>0</v>
      </c>
      <c r="AY1406" s="249"/>
      <c r="AZ1406" s="250"/>
      <c r="BE1406" s="114"/>
      <c r="BF1406" s="115"/>
      <c r="BG1406" s="115"/>
      <c r="BH1406" s="114"/>
      <c r="BI1406" s="115"/>
      <c r="BJ1406" s="108"/>
    </row>
    <row r="1407" spans="1:62" ht="12" customHeight="1">
      <c r="A1407" s="252">
        <v>24</v>
      </c>
      <c r="D1407" s="102">
        <v>0</v>
      </c>
      <c r="F1407" s="104">
        <f>IF(D1407&lt;=0.0117,(D1407-'[2]Stages'!$C$5)*'[2]Stages'!$H$6+'[2]Stages'!$E$5,IF(D1407&lt;=0.126,(D1407-'[2]Stages'!$C$6)*'[2]Stages'!$H$7+'[2]Stages'!$E$6,IF(D1407&lt;=0.781,(D1407-'[2]Stages'!$C$7)*'[2]Stages'!$H$8+'[2]Stages'!$E$7,IF(D1407&lt;=1.806,(D1407-'[2]Stages'!$C$8)*'[2]Stages'!$H$9+'[2]Stages'!$E$8,IF(D1407&lt;=2.588,(D1407-'[2]Stages'!$C$9)*'[2]Stages'!$H$10+'[2]Stages'!$E$9)))))</f>
        <v>0</v>
      </c>
      <c r="G1407" s="101" t="s">
        <v>1742</v>
      </c>
      <c r="I1407" s="253"/>
      <c r="K1407" s="254"/>
      <c r="R1407" s="254"/>
      <c r="S1407" s="254" t="s">
        <v>1777</v>
      </c>
      <c r="T1407" s="254" t="s">
        <v>1754</v>
      </c>
      <c r="U1407" s="255">
        <v>50</v>
      </c>
      <c r="V1407" s="248"/>
      <c r="W1407" s="256" t="s">
        <v>1755</v>
      </c>
      <c r="AA1407" s="257">
        <v>4.1</v>
      </c>
      <c r="AB1407" s="258"/>
      <c r="AC1407" s="248">
        <v>23.4</v>
      </c>
      <c r="AD1407" s="248">
        <v>23.4</v>
      </c>
      <c r="AG1407" s="248"/>
      <c r="AH1407" s="259"/>
      <c r="AI1407" s="248"/>
      <c r="AJ1407" s="248"/>
      <c r="AM1407" s="101" t="s">
        <v>1747</v>
      </c>
      <c r="AN1407" s="101" t="s">
        <v>1748</v>
      </c>
      <c r="AO1407" s="100">
        <v>19</v>
      </c>
      <c r="AQ1407" s="100">
        <v>373</v>
      </c>
      <c r="AR1407" s="100">
        <v>376</v>
      </c>
      <c r="AS1407" s="100">
        <v>1973</v>
      </c>
      <c r="AW1407" s="101" t="s">
        <v>1749</v>
      </c>
      <c r="AX1407" s="105">
        <v>0</v>
      </c>
      <c r="AY1407" s="249"/>
      <c r="AZ1407" s="250"/>
      <c r="BE1407" s="114"/>
      <c r="BF1407" s="115"/>
      <c r="BG1407" s="115"/>
      <c r="BH1407" s="114"/>
      <c r="BI1407" s="115"/>
      <c r="BJ1407" s="108"/>
    </row>
    <row r="1408" spans="1:62" ht="12" customHeight="1">
      <c r="A1408" s="252">
        <v>25</v>
      </c>
      <c r="D1408" s="102">
        <v>0</v>
      </c>
      <c r="F1408" s="104">
        <f>IF(D1408&lt;=0.0117,(D1408-'[2]Stages'!$C$5)*'[2]Stages'!$H$6+'[2]Stages'!$E$5,IF(D1408&lt;=0.126,(D1408-'[2]Stages'!$C$6)*'[2]Stages'!$H$7+'[2]Stages'!$E$6,IF(D1408&lt;=0.781,(D1408-'[2]Stages'!$C$7)*'[2]Stages'!$H$8+'[2]Stages'!$E$7,IF(D1408&lt;=1.806,(D1408-'[2]Stages'!$C$8)*'[2]Stages'!$H$9+'[2]Stages'!$E$8,IF(D1408&lt;=2.588,(D1408-'[2]Stages'!$C$9)*'[2]Stages'!$H$10+'[2]Stages'!$E$9)))))</f>
        <v>0</v>
      </c>
      <c r="G1408" s="101" t="s">
        <v>1742</v>
      </c>
      <c r="I1408" s="253"/>
      <c r="K1408" s="254"/>
      <c r="R1408" s="254"/>
      <c r="S1408" s="254" t="s">
        <v>1777</v>
      </c>
      <c r="T1408" s="254" t="s">
        <v>1754</v>
      </c>
      <c r="U1408" s="255">
        <v>50</v>
      </c>
      <c r="V1408" s="248"/>
      <c r="W1408" s="256" t="s">
        <v>1755</v>
      </c>
      <c r="AA1408" s="257">
        <v>4.2</v>
      </c>
      <c r="AB1408" s="258"/>
      <c r="AC1408" s="248">
        <v>24</v>
      </c>
      <c r="AD1408" s="248">
        <v>24</v>
      </c>
      <c r="AG1408" s="248"/>
      <c r="AH1408" s="259"/>
      <c r="AI1408" s="248"/>
      <c r="AJ1408" s="248"/>
      <c r="AM1408" s="101" t="s">
        <v>1747</v>
      </c>
      <c r="AN1408" s="101" t="s">
        <v>1748</v>
      </c>
      <c r="AO1408" s="100">
        <v>19</v>
      </c>
      <c r="AQ1408" s="100">
        <v>373</v>
      </c>
      <c r="AR1408" s="100">
        <v>376</v>
      </c>
      <c r="AS1408" s="100">
        <v>1973</v>
      </c>
      <c r="AW1408" s="101" t="s">
        <v>1749</v>
      </c>
      <c r="AX1408" s="105">
        <v>0</v>
      </c>
      <c r="AY1408" s="249"/>
      <c r="AZ1408" s="250"/>
      <c r="BE1408" s="114"/>
      <c r="BF1408" s="115"/>
      <c r="BG1408" s="115"/>
      <c r="BH1408" s="114"/>
      <c r="BI1408" s="115"/>
      <c r="BJ1408" s="108"/>
    </row>
    <row r="1409" spans="1:62" ht="12" customHeight="1">
      <c r="A1409" s="252">
        <v>26</v>
      </c>
      <c r="D1409" s="102">
        <v>0</v>
      </c>
      <c r="F1409" s="104">
        <f>IF(D1409&lt;=0.0117,(D1409-'[2]Stages'!$C$5)*'[2]Stages'!$H$6+'[2]Stages'!$E$5,IF(D1409&lt;=0.126,(D1409-'[2]Stages'!$C$6)*'[2]Stages'!$H$7+'[2]Stages'!$E$6,IF(D1409&lt;=0.781,(D1409-'[2]Stages'!$C$7)*'[2]Stages'!$H$8+'[2]Stages'!$E$7,IF(D1409&lt;=1.806,(D1409-'[2]Stages'!$C$8)*'[2]Stages'!$H$9+'[2]Stages'!$E$8,IF(D1409&lt;=2.588,(D1409-'[2]Stages'!$C$9)*'[2]Stages'!$H$10+'[2]Stages'!$E$9)))))</f>
        <v>0</v>
      </c>
      <c r="G1409" s="101" t="s">
        <v>1742</v>
      </c>
      <c r="I1409" s="253"/>
      <c r="K1409" s="254"/>
      <c r="Q1409" s="101" t="s">
        <v>701</v>
      </c>
      <c r="R1409" s="254" t="s">
        <v>1750</v>
      </c>
      <c r="S1409" s="254"/>
      <c r="T1409" s="254"/>
      <c r="U1409" s="255">
        <v>35</v>
      </c>
      <c r="V1409" s="248"/>
      <c r="W1409" s="256" t="s">
        <v>1786</v>
      </c>
      <c r="AA1409" s="257">
        <v>12.9</v>
      </c>
      <c r="AB1409" s="258"/>
      <c r="AC1409" s="248">
        <v>22.6</v>
      </c>
      <c r="AD1409" s="248">
        <v>22.6</v>
      </c>
      <c r="AG1409" s="248"/>
      <c r="AH1409" s="259"/>
      <c r="AI1409" s="248"/>
      <c r="AJ1409" s="248"/>
      <c r="AM1409" s="101" t="s">
        <v>1747</v>
      </c>
      <c r="AN1409" s="101" t="s">
        <v>1748</v>
      </c>
      <c r="AO1409" s="100">
        <v>19</v>
      </c>
      <c r="AQ1409" s="100">
        <v>373</v>
      </c>
      <c r="AR1409" s="100">
        <v>376</v>
      </c>
      <c r="AS1409" s="100">
        <v>1973</v>
      </c>
      <c r="AW1409" s="101" t="s">
        <v>1749</v>
      </c>
      <c r="AX1409" s="105">
        <v>0</v>
      </c>
      <c r="AY1409" s="249"/>
      <c r="AZ1409" s="250"/>
      <c r="BE1409" s="114"/>
      <c r="BF1409" s="115"/>
      <c r="BG1409" s="115"/>
      <c r="BH1409" s="114"/>
      <c r="BI1409" s="115"/>
      <c r="BJ1409" s="108"/>
    </row>
    <row r="1410" spans="1:70" ht="12" customHeight="1">
      <c r="A1410" s="99" t="s">
        <v>1787</v>
      </c>
      <c r="D1410" s="102">
        <v>0</v>
      </c>
      <c r="F1410" s="104">
        <f>IF(D1410&lt;=0.0117,(D1410-'[2]Stages'!$C$5)*'[2]Stages'!$H$6+'[2]Stages'!$E$5,IF(D1410&lt;=0.126,(D1410-'[2]Stages'!$C$6)*'[2]Stages'!$H$7+'[2]Stages'!$E$6,IF(D1410&lt;=0.781,(D1410-'[2]Stages'!$C$7)*'[2]Stages'!$H$8+'[2]Stages'!$E$7,IF(D1410&lt;=1.806,(D1410-'[2]Stages'!$C$8)*'[2]Stages'!$H$9+'[2]Stages'!$E$8,IF(D1410&lt;=2.588,(D1410-'[2]Stages'!$C$9)*'[2]Stages'!$H$10+'[2]Stages'!$E$9)))))</f>
        <v>0</v>
      </c>
      <c r="G1410" s="101" t="s">
        <v>81</v>
      </c>
      <c r="I1410" s="101" t="s">
        <v>1788</v>
      </c>
      <c r="Q1410" s="101" t="s">
        <v>1789</v>
      </c>
      <c r="R1410" s="101" t="s">
        <v>1789</v>
      </c>
      <c r="W1410" s="101" t="s">
        <v>1790</v>
      </c>
      <c r="Z1410" s="101">
        <v>82</v>
      </c>
      <c r="AA1410" s="101" t="s">
        <v>1791</v>
      </c>
      <c r="AB1410" s="18">
        <v>22.6</v>
      </c>
      <c r="AC1410" s="100">
        <v>25.7</v>
      </c>
      <c r="AD1410" s="100">
        <v>25.7</v>
      </c>
      <c r="AM1410" s="101" t="s">
        <v>86</v>
      </c>
      <c r="AN1410" s="101" t="s">
        <v>87</v>
      </c>
      <c r="AO1410" s="100">
        <v>65</v>
      </c>
      <c r="AQ1410" s="100">
        <v>1583</v>
      </c>
      <c r="AR1410" s="100">
        <v>1599</v>
      </c>
      <c r="AS1410" s="100">
        <v>2001</v>
      </c>
      <c r="AW1410" s="101" t="s">
        <v>88</v>
      </c>
      <c r="AX1410" s="105">
        <v>0</v>
      </c>
      <c r="AY1410" s="105"/>
      <c r="AZ1410" s="107"/>
      <c r="BE1410" s="114"/>
      <c r="BF1410" s="115"/>
      <c r="BG1410" s="115"/>
      <c r="BH1410" s="114"/>
      <c r="BI1410" s="115"/>
      <c r="BJ1410" s="108"/>
      <c r="BK1410" s="128"/>
      <c r="BL1410" s="129"/>
      <c r="BM1410" s="129"/>
      <c r="BN1410" s="129"/>
      <c r="BO1410" s="129"/>
      <c r="BR1410" s="119"/>
    </row>
    <row r="1411" spans="1:70" ht="12" customHeight="1">
      <c r="A1411" s="99" t="s">
        <v>1792</v>
      </c>
      <c r="D1411" s="102">
        <v>0</v>
      </c>
      <c r="F1411" s="104">
        <f>IF(D1411&lt;=0.0117,(D1411-'[2]Stages'!$C$5)*'[2]Stages'!$H$6+'[2]Stages'!$E$5,IF(D1411&lt;=0.126,(D1411-'[2]Stages'!$C$6)*'[2]Stages'!$H$7+'[2]Stages'!$E$6,IF(D1411&lt;=0.781,(D1411-'[2]Stages'!$C$7)*'[2]Stages'!$H$8+'[2]Stages'!$E$7,IF(D1411&lt;=1.806,(D1411-'[2]Stages'!$C$8)*'[2]Stages'!$H$9+'[2]Stages'!$E$8,IF(D1411&lt;=2.588,(D1411-'[2]Stages'!$C$9)*'[2]Stages'!$H$10+'[2]Stages'!$E$9)))))</f>
        <v>0</v>
      </c>
      <c r="G1411" s="101" t="s">
        <v>81</v>
      </c>
      <c r="Q1411" s="101" t="s">
        <v>1789</v>
      </c>
      <c r="R1411" s="101" t="s">
        <v>1789</v>
      </c>
      <c r="W1411" s="101" t="s">
        <v>1790</v>
      </c>
      <c r="Z1411" s="101">
        <v>68</v>
      </c>
      <c r="AA1411" s="101" t="s">
        <v>1791</v>
      </c>
      <c r="AB1411" s="18">
        <v>22.6</v>
      </c>
      <c r="AC1411" s="100">
        <v>25.9</v>
      </c>
      <c r="AD1411" s="100">
        <v>25.9</v>
      </c>
      <c r="AM1411" s="101" t="s">
        <v>86</v>
      </c>
      <c r="AN1411" s="101" t="s">
        <v>87</v>
      </c>
      <c r="AO1411" s="100">
        <v>65</v>
      </c>
      <c r="AQ1411" s="100">
        <v>1583</v>
      </c>
      <c r="AR1411" s="100">
        <v>1599</v>
      </c>
      <c r="AS1411" s="100">
        <v>2001</v>
      </c>
      <c r="AW1411" s="101" t="s">
        <v>88</v>
      </c>
      <c r="AX1411" s="105">
        <v>0</v>
      </c>
      <c r="AY1411" s="105"/>
      <c r="AZ1411" s="107"/>
      <c r="BE1411" s="114"/>
      <c r="BF1411" s="115"/>
      <c r="BG1411" s="115"/>
      <c r="BH1411" s="114"/>
      <c r="BI1411" s="115"/>
      <c r="BJ1411" s="108"/>
      <c r="BK1411" s="128"/>
      <c r="BL1411" s="129"/>
      <c r="BM1411" s="129"/>
      <c r="BN1411" s="129"/>
      <c r="BO1411" s="129"/>
      <c r="BR1411" s="119"/>
    </row>
    <row r="1412" spans="1:70" ht="12" customHeight="1">
      <c r="A1412" s="99" t="s">
        <v>1793</v>
      </c>
      <c r="D1412" s="102">
        <v>0</v>
      </c>
      <c r="F1412" s="104">
        <f>IF(D1412&lt;=0.0117,(D1412-'[2]Stages'!$C$5)*'[2]Stages'!$H$6+'[2]Stages'!$E$5,IF(D1412&lt;=0.126,(D1412-'[2]Stages'!$C$6)*'[2]Stages'!$H$7+'[2]Stages'!$E$6,IF(D1412&lt;=0.781,(D1412-'[2]Stages'!$C$7)*'[2]Stages'!$H$8+'[2]Stages'!$E$7,IF(D1412&lt;=1.806,(D1412-'[2]Stages'!$C$8)*'[2]Stages'!$H$9+'[2]Stages'!$E$8,IF(D1412&lt;=2.588,(D1412-'[2]Stages'!$C$9)*'[2]Stages'!$H$10+'[2]Stages'!$E$9)))))</f>
        <v>0</v>
      </c>
      <c r="G1412" s="101" t="s">
        <v>81</v>
      </c>
      <c r="Q1412" s="101" t="s">
        <v>1789</v>
      </c>
      <c r="R1412" s="101" t="s">
        <v>1789</v>
      </c>
      <c r="W1412" s="101" t="s">
        <v>1790</v>
      </c>
      <c r="Z1412" s="101">
        <v>61</v>
      </c>
      <c r="AA1412" s="101" t="s">
        <v>1794</v>
      </c>
      <c r="AB1412" s="18">
        <v>22.6</v>
      </c>
      <c r="AC1412" s="100">
        <v>25.6</v>
      </c>
      <c r="AD1412" s="100">
        <v>25.6</v>
      </c>
      <c r="AM1412" s="101" t="s">
        <v>86</v>
      </c>
      <c r="AN1412" s="101" t="s">
        <v>87</v>
      </c>
      <c r="AO1412" s="100">
        <v>65</v>
      </c>
      <c r="AQ1412" s="100">
        <v>1583</v>
      </c>
      <c r="AR1412" s="100">
        <v>1599</v>
      </c>
      <c r="AS1412" s="100">
        <v>2001</v>
      </c>
      <c r="AW1412" s="101" t="s">
        <v>88</v>
      </c>
      <c r="AX1412" s="105">
        <v>0</v>
      </c>
      <c r="AY1412" s="105"/>
      <c r="AZ1412" s="107"/>
      <c r="BE1412" s="114"/>
      <c r="BF1412" s="115"/>
      <c r="BG1412" s="115"/>
      <c r="BH1412" s="114"/>
      <c r="BI1412" s="115"/>
      <c r="BJ1412" s="108"/>
      <c r="BR1412" s="119"/>
    </row>
    <row r="1413" spans="1:70" ht="12" customHeight="1">
      <c r="A1413" s="99" t="s">
        <v>1795</v>
      </c>
      <c r="D1413" s="102">
        <v>0</v>
      </c>
      <c r="F1413" s="104">
        <f>IF(D1413&lt;=0.0117,(D1413-'[2]Stages'!$C$5)*'[2]Stages'!$H$6+'[2]Stages'!$E$5,IF(D1413&lt;=0.126,(D1413-'[2]Stages'!$C$6)*'[2]Stages'!$H$7+'[2]Stages'!$E$6,IF(D1413&lt;=0.781,(D1413-'[2]Stages'!$C$7)*'[2]Stages'!$H$8+'[2]Stages'!$E$7,IF(D1413&lt;=1.806,(D1413-'[2]Stages'!$C$8)*'[2]Stages'!$H$9+'[2]Stages'!$E$8,IF(D1413&lt;=2.588,(D1413-'[2]Stages'!$C$9)*'[2]Stages'!$H$10+'[2]Stages'!$E$9)))))</f>
        <v>0</v>
      </c>
      <c r="G1413" s="101" t="s">
        <v>81</v>
      </c>
      <c r="Q1413" s="101" t="s">
        <v>1789</v>
      </c>
      <c r="R1413" s="101" t="s">
        <v>1789</v>
      </c>
      <c r="T1413" s="101">
        <f>1/26.443</f>
        <v>0.0378171916953447</v>
      </c>
      <c r="W1413" s="101" t="s">
        <v>1790</v>
      </c>
      <c r="Z1413" s="101">
        <v>70</v>
      </c>
      <c r="AA1413" s="101" t="s">
        <v>1796</v>
      </c>
      <c r="AB1413" s="18">
        <v>22.6</v>
      </c>
      <c r="AC1413" s="100">
        <v>26</v>
      </c>
      <c r="AD1413" s="100">
        <v>26</v>
      </c>
      <c r="AM1413" s="101" t="s">
        <v>86</v>
      </c>
      <c r="AN1413" s="101" t="s">
        <v>87</v>
      </c>
      <c r="AO1413" s="100">
        <v>65</v>
      </c>
      <c r="AQ1413" s="100">
        <v>1583</v>
      </c>
      <c r="AR1413" s="100">
        <v>1599</v>
      </c>
      <c r="AS1413" s="100">
        <v>2001</v>
      </c>
      <c r="AW1413" s="101" t="s">
        <v>88</v>
      </c>
      <c r="AX1413" s="105">
        <v>0</v>
      </c>
      <c r="AY1413" s="105"/>
      <c r="AZ1413" s="107"/>
      <c r="BE1413" s="114"/>
      <c r="BF1413" s="115"/>
      <c r="BG1413" s="115"/>
      <c r="BH1413" s="114"/>
      <c r="BI1413" s="115"/>
      <c r="BJ1413" s="108"/>
      <c r="BR1413" s="119"/>
    </row>
    <row r="1414" spans="1:70" ht="12" customHeight="1">
      <c r="A1414" s="99" t="s">
        <v>1797</v>
      </c>
      <c r="D1414" s="102">
        <v>0</v>
      </c>
      <c r="F1414" s="104">
        <f>IF(D1414&lt;=0.0117,(D1414-'[2]Stages'!$C$5)*'[2]Stages'!$H$6+'[2]Stages'!$E$5,IF(D1414&lt;=0.126,(D1414-'[2]Stages'!$C$6)*'[2]Stages'!$H$7+'[2]Stages'!$E$6,IF(D1414&lt;=0.781,(D1414-'[2]Stages'!$C$7)*'[2]Stages'!$H$8+'[2]Stages'!$E$7,IF(D1414&lt;=1.806,(D1414-'[2]Stages'!$C$8)*'[2]Stages'!$H$9+'[2]Stages'!$E$8,IF(D1414&lt;=2.588,(D1414-'[2]Stages'!$C$9)*'[2]Stages'!$H$10+'[2]Stages'!$E$9)))))</f>
        <v>0</v>
      </c>
      <c r="G1414" s="101" t="s">
        <v>81</v>
      </c>
      <c r="Q1414" s="101" t="s">
        <v>1789</v>
      </c>
      <c r="R1414" s="101" t="s">
        <v>1789</v>
      </c>
      <c r="T1414" s="101">
        <v>0.0199</v>
      </c>
      <c r="W1414" s="101" t="s">
        <v>1790</v>
      </c>
      <c r="Z1414" s="101">
        <v>70</v>
      </c>
      <c r="AA1414" s="101" t="s">
        <v>1796</v>
      </c>
      <c r="AB1414" s="18">
        <v>22.6</v>
      </c>
      <c r="AC1414" s="100">
        <v>25.7</v>
      </c>
      <c r="AD1414" s="100">
        <v>25.7</v>
      </c>
      <c r="AM1414" s="101" t="s">
        <v>86</v>
      </c>
      <c r="AN1414" s="101" t="s">
        <v>87</v>
      </c>
      <c r="AO1414" s="100">
        <v>65</v>
      </c>
      <c r="AQ1414" s="100">
        <v>1583</v>
      </c>
      <c r="AR1414" s="100">
        <v>1599</v>
      </c>
      <c r="AS1414" s="100">
        <v>2001</v>
      </c>
      <c r="AW1414" s="101" t="s">
        <v>88</v>
      </c>
      <c r="AX1414" s="105">
        <v>0</v>
      </c>
      <c r="AY1414" s="105"/>
      <c r="AZ1414" s="107"/>
      <c r="BE1414" s="114"/>
      <c r="BF1414" s="115"/>
      <c r="BG1414" s="115"/>
      <c r="BH1414" s="114"/>
      <c r="BI1414" s="115"/>
      <c r="BJ1414" s="108"/>
      <c r="BR1414" s="119"/>
    </row>
    <row r="1415" spans="1:70" ht="12" customHeight="1">
      <c r="A1415" s="99" t="s">
        <v>1798</v>
      </c>
      <c r="D1415" s="102">
        <v>0</v>
      </c>
      <c r="F1415" s="104">
        <f>IF(D1415&lt;=0.0117,(D1415-'[2]Stages'!$C$5)*'[2]Stages'!$H$6+'[2]Stages'!$E$5,IF(D1415&lt;=0.126,(D1415-'[2]Stages'!$C$6)*'[2]Stages'!$H$7+'[2]Stages'!$E$6,IF(D1415&lt;=0.781,(D1415-'[2]Stages'!$C$7)*'[2]Stages'!$H$8+'[2]Stages'!$E$7,IF(D1415&lt;=1.806,(D1415-'[2]Stages'!$C$8)*'[2]Stages'!$H$9+'[2]Stages'!$E$8,IF(D1415&lt;=2.588,(D1415-'[2]Stages'!$C$9)*'[2]Stages'!$H$10+'[2]Stages'!$E$9)))))</f>
        <v>0</v>
      </c>
      <c r="G1415" s="101" t="s">
        <v>81</v>
      </c>
      <c r="Q1415" s="101" t="s">
        <v>1789</v>
      </c>
      <c r="R1415" s="101" t="s">
        <v>1789</v>
      </c>
      <c r="T1415" s="101">
        <f>AVERAGE(T1413:T1414)</f>
        <v>0.02885859584767235</v>
      </c>
      <c r="W1415" s="101" t="s">
        <v>1790</v>
      </c>
      <c r="Z1415" s="101">
        <v>84</v>
      </c>
      <c r="AA1415" s="101" t="s">
        <v>1791</v>
      </c>
      <c r="AB1415" s="18">
        <v>22.6</v>
      </c>
      <c r="AC1415" s="100">
        <v>25.7</v>
      </c>
      <c r="AD1415" s="100">
        <v>25.7</v>
      </c>
      <c r="AM1415" s="101" t="s">
        <v>86</v>
      </c>
      <c r="AN1415" s="101" t="s">
        <v>87</v>
      </c>
      <c r="AO1415" s="100">
        <v>65</v>
      </c>
      <c r="AQ1415" s="100">
        <v>1583</v>
      </c>
      <c r="AR1415" s="100">
        <v>1599</v>
      </c>
      <c r="AS1415" s="100">
        <v>2001</v>
      </c>
      <c r="AW1415" s="101" t="s">
        <v>88</v>
      </c>
      <c r="AX1415" s="105">
        <v>0</v>
      </c>
      <c r="AY1415" s="105"/>
      <c r="AZ1415" s="107"/>
      <c r="BE1415" s="114"/>
      <c r="BF1415" s="115"/>
      <c r="BG1415" s="115"/>
      <c r="BH1415" s="114"/>
      <c r="BI1415" s="115"/>
      <c r="BJ1415" s="108"/>
      <c r="BR1415" s="119"/>
    </row>
    <row r="1416" spans="1:70" ht="12" customHeight="1">
      <c r="A1416" s="99" t="s">
        <v>1799</v>
      </c>
      <c r="D1416" s="102">
        <v>0</v>
      </c>
      <c r="F1416" s="104">
        <f>IF(D1416&lt;=0.0117,(D1416-'[2]Stages'!$C$5)*'[2]Stages'!$H$6+'[2]Stages'!$E$5,IF(D1416&lt;=0.126,(D1416-'[2]Stages'!$C$6)*'[2]Stages'!$H$7+'[2]Stages'!$E$6,IF(D1416&lt;=0.781,(D1416-'[2]Stages'!$C$7)*'[2]Stages'!$H$8+'[2]Stages'!$E$7,IF(D1416&lt;=1.806,(D1416-'[2]Stages'!$C$8)*'[2]Stages'!$H$9+'[2]Stages'!$E$8,IF(D1416&lt;=2.588,(D1416-'[2]Stages'!$C$9)*'[2]Stages'!$H$10+'[2]Stages'!$E$9)))))</f>
        <v>0</v>
      </c>
      <c r="G1416" s="101" t="s">
        <v>81</v>
      </c>
      <c r="Q1416" s="101" t="s">
        <v>1789</v>
      </c>
      <c r="R1416" s="101" t="s">
        <v>1789</v>
      </c>
      <c r="W1416" s="101" t="s">
        <v>1790</v>
      </c>
      <c r="Z1416" s="101">
        <v>65</v>
      </c>
      <c r="AA1416" s="101" t="s">
        <v>1794</v>
      </c>
      <c r="AB1416" s="18">
        <v>22.6</v>
      </c>
      <c r="AC1416" s="100">
        <v>25.6</v>
      </c>
      <c r="AD1416" s="100">
        <v>25.6</v>
      </c>
      <c r="AM1416" s="101" t="s">
        <v>86</v>
      </c>
      <c r="AN1416" s="101" t="s">
        <v>87</v>
      </c>
      <c r="AO1416" s="100">
        <v>65</v>
      </c>
      <c r="AQ1416" s="100">
        <v>1583</v>
      </c>
      <c r="AR1416" s="100">
        <v>1599</v>
      </c>
      <c r="AS1416" s="100">
        <v>2001</v>
      </c>
      <c r="AW1416" s="101" t="s">
        <v>88</v>
      </c>
      <c r="AX1416" s="105">
        <v>0</v>
      </c>
      <c r="AY1416" s="105"/>
      <c r="AZ1416" s="107"/>
      <c r="BE1416" s="114"/>
      <c r="BF1416" s="115"/>
      <c r="BG1416" s="115"/>
      <c r="BH1416" s="114"/>
      <c r="BI1416" s="115"/>
      <c r="BJ1416" s="108"/>
      <c r="BR1416" s="119"/>
    </row>
    <row r="1417" spans="1:70" ht="12" customHeight="1">
      <c r="A1417" s="99" t="s">
        <v>1800</v>
      </c>
      <c r="D1417" s="102">
        <v>0</v>
      </c>
      <c r="F1417" s="104">
        <f>IF(D1417&lt;=0.0117,(D1417-'[2]Stages'!$C$5)*'[2]Stages'!$H$6+'[2]Stages'!$E$5,IF(D1417&lt;=0.126,(D1417-'[2]Stages'!$C$6)*'[2]Stages'!$H$7+'[2]Stages'!$E$6,IF(D1417&lt;=0.781,(D1417-'[2]Stages'!$C$7)*'[2]Stages'!$H$8+'[2]Stages'!$E$7,IF(D1417&lt;=1.806,(D1417-'[2]Stages'!$C$8)*'[2]Stages'!$H$9+'[2]Stages'!$E$8,IF(D1417&lt;=2.588,(D1417-'[2]Stages'!$C$9)*'[2]Stages'!$H$10+'[2]Stages'!$E$9)))))</f>
        <v>0</v>
      </c>
      <c r="G1417" s="101" t="s">
        <v>81</v>
      </c>
      <c r="Q1417" s="101" t="s">
        <v>1789</v>
      </c>
      <c r="R1417" s="101" t="s">
        <v>1789</v>
      </c>
      <c r="W1417" s="101" t="s">
        <v>1790</v>
      </c>
      <c r="Z1417" s="101">
        <v>75</v>
      </c>
      <c r="AA1417" s="101" t="s">
        <v>1796</v>
      </c>
      <c r="AB1417" s="18">
        <v>22.6</v>
      </c>
      <c r="AC1417" s="100">
        <v>25.8</v>
      </c>
      <c r="AD1417" s="100">
        <v>25.8</v>
      </c>
      <c r="AM1417" s="101" t="s">
        <v>86</v>
      </c>
      <c r="AN1417" s="101" t="s">
        <v>87</v>
      </c>
      <c r="AO1417" s="100">
        <v>65</v>
      </c>
      <c r="AQ1417" s="100">
        <v>1583</v>
      </c>
      <c r="AR1417" s="100">
        <v>1599</v>
      </c>
      <c r="AS1417" s="100">
        <v>2001</v>
      </c>
      <c r="AW1417" s="101" t="s">
        <v>88</v>
      </c>
      <c r="AX1417" s="105">
        <v>0</v>
      </c>
      <c r="AY1417" s="105"/>
      <c r="AZ1417" s="107"/>
      <c r="BE1417" s="114"/>
      <c r="BF1417" s="115"/>
      <c r="BG1417" s="115"/>
      <c r="BH1417" s="114"/>
      <c r="BI1417" s="115"/>
      <c r="BJ1417" s="108"/>
      <c r="BR1417" s="119"/>
    </row>
    <row r="1418" spans="1:70" ht="12" customHeight="1">
      <c r="A1418" s="99" t="s">
        <v>1801</v>
      </c>
      <c r="D1418" s="102">
        <v>0</v>
      </c>
      <c r="F1418" s="104">
        <f>IF(D1418&lt;=0.0117,(D1418-'[2]Stages'!$C$5)*'[2]Stages'!$H$6+'[2]Stages'!$E$5,IF(D1418&lt;=0.126,(D1418-'[2]Stages'!$C$6)*'[2]Stages'!$H$7+'[2]Stages'!$E$6,IF(D1418&lt;=0.781,(D1418-'[2]Stages'!$C$7)*'[2]Stages'!$H$8+'[2]Stages'!$E$7,IF(D1418&lt;=1.806,(D1418-'[2]Stages'!$C$8)*'[2]Stages'!$H$9+'[2]Stages'!$E$8,IF(D1418&lt;=2.588,(D1418-'[2]Stages'!$C$9)*'[2]Stages'!$H$10+'[2]Stages'!$E$9)))))</f>
        <v>0</v>
      </c>
      <c r="G1418" s="101" t="s">
        <v>81</v>
      </c>
      <c r="Q1418" s="101" t="s">
        <v>1789</v>
      </c>
      <c r="R1418" s="101" t="s">
        <v>1789</v>
      </c>
      <c r="W1418" s="101" t="s">
        <v>1790</v>
      </c>
      <c r="Z1418" s="101">
        <v>68</v>
      </c>
      <c r="AA1418" s="101" t="s">
        <v>1796</v>
      </c>
      <c r="AB1418" s="18">
        <v>22.6</v>
      </c>
      <c r="AC1418" s="100">
        <v>25.7</v>
      </c>
      <c r="AD1418" s="100">
        <v>25.7</v>
      </c>
      <c r="AM1418" s="101" t="s">
        <v>86</v>
      </c>
      <c r="AN1418" s="101" t="s">
        <v>87</v>
      </c>
      <c r="AO1418" s="100">
        <v>65</v>
      </c>
      <c r="AQ1418" s="100">
        <v>1583</v>
      </c>
      <c r="AR1418" s="100">
        <v>1599</v>
      </c>
      <c r="AS1418" s="100">
        <v>2001</v>
      </c>
      <c r="AW1418" s="101" t="s">
        <v>88</v>
      </c>
      <c r="AX1418" s="105">
        <v>0</v>
      </c>
      <c r="AY1418" s="105"/>
      <c r="AZ1418" s="107"/>
      <c r="BE1418" s="114"/>
      <c r="BF1418" s="115"/>
      <c r="BG1418" s="115"/>
      <c r="BH1418" s="114"/>
      <c r="BI1418" s="115"/>
      <c r="BJ1418" s="108"/>
      <c r="BR1418" s="119"/>
    </row>
    <row r="1419" spans="1:70" ht="12" customHeight="1">
      <c r="A1419" s="99" t="s">
        <v>1802</v>
      </c>
      <c r="D1419" s="102">
        <v>0</v>
      </c>
      <c r="F1419" s="104">
        <f>IF(D1419&lt;=0.0117,(D1419-'[2]Stages'!$C$5)*'[2]Stages'!$H$6+'[2]Stages'!$E$5,IF(D1419&lt;=0.126,(D1419-'[2]Stages'!$C$6)*'[2]Stages'!$H$7+'[2]Stages'!$E$6,IF(D1419&lt;=0.781,(D1419-'[2]Stages'!$C$7)*'[2]Stages'!$H$8+'[2]Stages'!$E$7,IF(D1419&lt;=1.806,(D1419-'[2]Stages'!$C$8)*'[2]Stages'!$H$9+'[2]Stages'!$E$8,IF(D1419&lt;=2.588,(D1419-'[2]Stages'!$C$9)*'[2]Stages'!$H$10+'[2]Stages'!$E$9)))))</f>
        <v>0</v>
      </c>
      <c r="G1419" s="101" t="s">
        <v>81</v>
      </c>
      <c r="Q1419" s="101" t="s">
        <v>1789</v>
      </c>
      <c r="R1419" s="101" t="s">
        <v>1789</v>
      </c>
      <c r="W1419" s="101" t="s">
        <v>1790</v>
      </c>
      <c r="Z1419" s="101">
        <v>72</v>
      </c>
      <c r="AA1419" s="101" t="s">
        <v>1803</v>
      </c>
      <c r="AB1419" s="18">
        <v>22.6</v>
      </c>
      <c r="AC1419" s="100">
        <v>25.6</v>
      </c>
      <c r="AD1419" s="100">
        <v>25.6</v>
      </c>
      <c r="AM1419" s="101" t="s">
        <v>86</v>
      </c>
      <c r="AN1419" s="101" t="s">
        <v>87</v>
      </c>
      <c r="AO1419" s="100">
        <v>65</v>
      </c>
      <c r="AQ1419" s="100">
        <v>1583</v>
      </c>
      <c r="AR1419" s="100">
        <v>1599</v>
      </c>
      <c r="AS1419" s="100">
        <v>2001</v>
      </c>
      <c r="AW1419" s="101" t="s">
        <v>88</v>
      </c>
      <c r="AX1419" s="105">
        <v>0</v>
      </c>
      <c r="AY1419" s="105"/>
      <c r="AZ1419" s="107"/>
      <c r="BE1419" s="114"/>
      <c r="BF1419" s="115"/>
      <c r="BG1419" s="115"/>
      <c r="BH1419" s="114"/>
      <c r="BI1419" s="115"/>
      <c r="BJ1419" s="108"/>
      <c r="BR1419" s="119"/>
    </row>
    <row r="1420" spans="1:70" ht="12" customHeight="1">
      <c r="A1420" s="99" t="s">
        <v>1804</v>
      </c>
      <c r="D1420" s="102">
        <v>0</v>
      </c>
      <c r="F1420" s="104">
        <f>IF(D1420&lt;=0.0117,(D1420-'[2]Stages'!$C$5)*'[2]Stages'!$H$6+'[2]Stages'!$E$5,IF(D1420&lt;=0.126,(D1420-'[2]Stages'!$C$6)*'[2]Stages'!$H$7+'[2]Stages'!$E$6,IF(D1420&lt;=0.781,(D1420-'[2]Stages'!$C$7)*'[2]Stages'!$H$8+'[2]Stages'!$E$7,IF(D1420&lt;=1.806,(D1420-'[2]Stages'!$C$8)*'[2]Stages'!$H$9+'[2]Stages'!$E$8,IF(D1420&lt;=2.588,(D1420-'[2]Stages'!$C$9)*'[2]Stages'!$H$10+'[2]Stages'!$E$9)))))</f>
        <v>0</v>
      </c>
      <c r="G1420" s="101" t="s">
        <v>81</v>
      </c>
      <c r="Q1420" s="101" t="s">
        <v>1789</v>
      </c>
      <c r="R1420" s="101" t="s">
        <v>1789</v>
      </c>
      <c r="W1420" s="101" t="s">
        <v>1790</v>
      </c>
      <c r="Z1420" s="101">
        <v>76</v>
      </c>
      <c r="AA1420" s="101" t="s">
        <v>1796</v>
      </c>
      <c r="AB1420" s="18">
        <v>22.6</v>
      </c>
      <c r="AC1420" s="100">
        <v>25.8</v>
      </c>
      <c r="AD1420" s="100">
        <v>25.8</v>
      </c>
      <c r="AM1420" s="101" t="s">
        <v>86</v>
      </c>
      <c r="AN1420" s="101" t="s">
        <v>87</v>
      </c>
      <c r="AO1420" s="100">
        <v>65</v>
      </c>
      <c r="AQ1420" s="100">
        <v>1583</v>
      </c>
      <c r="AR1420" s="100">
        <v>1599</v>
      </c>
      <c r="AS1420" s="100">
        <v>2001</v>
      </c>
      <c r="AW1420" s="101" t="s">
        <v>88</v>
      </c>
      <c r="AX1420" s="105">
        <v>0</v>
      </c>
      <c r="AY1420" s="105"/>
      <c r="AZ1420" s="107"/>
      <c r="BE1420" s="114"/>
      <c r="BF1420" s="115"/>
      <c r="BG1420" s="115"/>
      <c r="BH1420" s="114"/>
      <c r="BI1420" s="115"/>
      <c r="BJ1420" s="108"/>
      <c r="BR1420" s="119"/>
    </row>
    <row r="1421" spans="1:70" ht="12" customHeight="1">
      <c r="A1421" s="99" t="s">
        <v>1805</v>
      </c>
      <c r="D1421" s="102">
        <v>0</v>
      </c>
      <c r="F1421" s="104">
        <f>IF(D1421&lt;=0.0117,(D1421-'[2]Stages'!$C$5)*'[2]Stages'!$H$6+'[2]Stages'!$E$5,IF(D1421&lt;=0.126,(D1421-'[2]Stages'!$C$6)*'[2]Stages'!$H$7+'[2]Stages'!$E$6,IF(D1421&lt;=0.781,(D1421-'[2]Stages'!$C$7)*'[2]Stages'!$H$8+'[2]Stages'!$E$7,IF(D1421&lt;=1.806,(D1421-'[2]Stages'!$C$8)*'[2]Stages'!$H$9+'[2]Stages'!$E$8,IF(D1421&lt;=2.588,(D1421-'[2]Stages'!$C$9)*'[2]Stages'!$H$10+'[2]Stages'!$E$9)))))</f>
        <v>0</v>
      </c>
      <c r="G1421" s="101" t="s">
        <v>81</v>
      </c>
      <c r="I1421" s="101" t="s">
        <v>1806</v>
      </c>
      <c r="Q1421" s="101" t="s">
        <v>701</v>
      </c>
      <c r="R1421" s="101" t="s">
        <v>1807</v>
      </c>
      <c r="W1421" s="101" t="s">
        <v>1808</v>
      </c>
      <c r="Z1421" s="101">
        <v>79</v>
      </c>
      <c r="AA1421" s="101" t="s">
        <v>1794</v>
      </c>
      <c r="AB1421" s="18">
        <v>22.6</v>
      </c>
      <c r="AC1421" s="100">
        <v>25</v>
      </c>
      <c r="AD1421" s="100">
        <v>25</v>
      </c>
      <c r="AM1421" s="101" t="s">
        <v>86</v>
      </c>
      <c r="AN1421" s="101" t="s">
        <v>87</v>
      </c>
      <c r="AO1421" s="100">
        <v>65</v>
      </c>
      <c r="AQ1421" s="100">
        <v>1583</v>
      </c>
      <c r="AR1421" s="100">
        <v>1599</v>
      </c>
      <c r="AS1421" s="100">
        <v>2001</v>
      </c>
      <c r="AW1421" s="101" t="s">
        <v>88</v>
      </c>
      <c r="AX1421" s="105">
        <v>0</v>
      </c>
      <c r="AY1421" s="105"/>
      <c r="AZ1421" s="107"/>
      <c r="BE1421" s="155"/>
      <c r="BF1421" s="156"/>
      <c r="BG1421" s="156"/>
      <c r="BH1421" s="155"/>
      <c r="BI1421" s="156"/>
      <c r="BJ1421" s="108"/>
      <c r="BR1421" s="119"/>
    </row>
    <row r="1422" spans="1:70" ht="12" customHeight="1">
      <c r="A1422" s="99" t="s">
        <v>1809</v>
      </c>
      <c r="D1422" s="102">
        <v>0</v>
      </c>
      <c r="F1422" s="104">
        <f>IF(D1422&lt;=0.0117,(D1422-'[2]Stages'!$C$5)*'[2]Stages'!$H$6+'[2]Stages'!$E$5,IF(D1422&lt;=0.126,(D1422-'[2]Stages'!$C$6)*'[2]Stages'!$H$7+'[2]Stages'!$E$6,IF(D1422&lt;=0.781,(D1422-'[2]Stages'!$C$7)*'[2]Stages'!$H$8+'[2]Stages'!$E$7,IF(D1422&lt;=1.806,(D1422-'[2]Stages'!$C$8)*'[2]Stages'!$H$9+'[2]Stages'!$E$8,IF(D1422&lt;=2.588,(D1422-'[2]Stages'!$C$9)*'[2]Stages'!$H$10+'[2]Stages'!$E$9)))))</f>
        <v>0</v>
      </c>
      <c r="G1422" s="101" t="s">
        <v>81</v>
      </c>
      <c r="I1422" s="101" t="s">
        <v>1806</v>
      </c>
      <c r="Q1422" s="101" t="s">
        <v>701</v>
      </c>
      <c r="R1422" s="101" t="s">
        <v>1807</v>
      </c>
      <c r="W1422" s="101" t="s">
        <v>1808</v>
      </c>
      <c r="Z1422" s="101">
        <v>68</v>
      </c>
      <c r="AA1422" s="101" t="s">
        <v>1794</v>
      </c>
      <c r="AB1422" s="18">
        <v>22.6</v>
      </c>
      <c r="AC1422" s="100">
        <v>24.6</v>
      </c>
      <c r="AD1422" s="100">
        <v>24.6</v>
      </c>
      <c r="AM1422" s="101" t="s">
        <v>86</v>
      </c>
      <c r="AN1422" s="101" t="s">
        <v>87</v>
      </c>
      <c r="AO1422" s="100">
        <v>65</v>
      </c>
      <c r="AQ1422" s="100">
        <v>1583</v>
      </c>
      <c r="AR1422" s="100">
        <v>1599</v>
      </c>
      <c r="AS1422" s="100">
        <v>2001</v>
      </c>
      <c r="AW1422" s="101" t="s">
        <v>88</v>
      </c>
      <c r="AX1422" s="105">
        <v>0</v>
      </c>
      <c r="AY1422" s="105"/>
      <c r="AZ1422" s="107"/>
      <c r="BE1422" s="155"/>
      <c r="BF1422" s="156"/>
      <c r="BG1422" s="156"/>
      <c r="BH1422" s="155"/>
      <c r="BI1422" s="156"/>
      <c r="BJ1422" s="108"/>
      <c r="BR1422" s="119"/>
    </row>
    <row r="1423" spans="1:70" s="177" customFormat="1" ht="12.75">
      <c r="A1423" s="99" t="s">
        <v>1810</v>
      </c>
      <c r="B1423" s="100"/>
      <c r="C1423" s="101"/>
      <c r="D1423" s="102">
        <v>0</v>
      </c>
      <c r="E1423" s="103"/>
      <c r="F1423" s="104">
        <f>IF(D1423&lt;=0.0117,(D1423-'[2]Stages'!$C$5)*'[2]Stages'!$H$6+'[2]Stages'!$E$5,IF(D1423&lt;=0.126,(D1423-'[2]Stages'!$C$6)*'[2]Stages'!$H$7+'[2]Stages'!$E$6,IF(D1423&lt;=0.781,(D1423-'[2]Stages'!$C$7)*'[2]Stages'!$H$8+'[2]Stages'!$E$7,IF(D1423&lt;=1.806,(D1423-'[2]Stages'!$C$8)*'[2]Stages'!$H$9+'[2]Stages'!$E$8,IF(D1423&lt;=2.588,(D1423-'[2]Stages'!$C$9)*'[2]Stages'!$H$10+'[2]Stages'!$E$9)))))</f>
        <v>0</v>
      </c>
      <c r="G1423" s="101" t="s">
        <v>81</v>
      </c>
      <c r="H1423" s="101"/>
      <c r="I1423" s="101" t="s">
        <v>1806</v>
      </c>
      <c r="J1423" s="101"/>
      <c r="K1423" s="101"/>
      <c r="L1423" s="101"/>
      <c r="M1423" s="101"/>
      <c r="N1423" s="101"/>
      <c r="O1423" s="101"/>
      <c r="P1423" s="101"/>
      <c r="Q1423" s="101" t="s">
        <v>701</v>
      </c>
      <c r="R1423" s="101" t="s">
        <v>1807</v>
      </c>
      <c r="S1423" s="101"/>
      <c r="T1423" s="101"/>
      <c r="U1423" s="105"/>
      <c r="V1423" s="100"/>
      <c r="W1423" s="101" t="s">
        <v>1808</v>
      </c>
      <c r="X1423" s="101"/>
      <c r="Y1423" s="101"/>
      <c r="Z1423" s="101">
        <v>67</v>
      </c>
      <c r="AA1423" s="101" t="s">
        <v>1794</v>
      </c>
      <c r="AB1423" s="18">
        <v>22.6</v>
      </c>
      <c r="AC1423" s="100">
        <v>24.9</v>
      </c>
      <c r="AD1423" s="100">
        <v>24.9</v>
      </c>
      <c r="AE1423" s="100"/>
      <c r="AF1423" s="100"/>
      <c r="AG1423" s="100"/>
      <c r="AH1423" s="20"/>
      <c r="AI1423" s="100"/>
      <c r="AJ1423" s="100"/>
      <c r="AK1423" s="101"/>
      <c r="AL1423" s="101"/>
      <c r="AM1423" s="101" t="s">
        <v>86</v>
      </c>
      <c r="AN1423" s="101" t="s">
        <v>87</v>
      </c>
      <c r="AO1423" s="100">
        <v>65</v>
      </c>
      <c r="AP1423" s="101"/>
      <c r="AQ1423" s="100">
        <v>1583</v>
      </c>
      <c r="AR1423" s="100">
        <v>1599</v>
      </c>
      <c r="AS1423" s="100">
        <v>2001</v>
      </c>
      <c r="AT1423" s="101"/>
      <c r="AU1423" s="101"/>
      <c r="AV1423" s="101"/>
      <c r="AW1423" s="101" t="s">
        <v>88</v>
      </c>
      <c r="AX1423" s="105">
        <v>0</v>
      </c>
      <c r="AY1423" s="105">
        <v>22.6</v>
      </c>
      <c r="AZ1423" s="107"/>
      <c r="BA1423" s="108"/>
      <c r="BB1423" s="108"/>
      <c r="BC1423" s="109"/>
      <c r="BD1423" s="101"/>
      <c r="BE1423" s="155"/>
      <c r="BF1423" s="156"/>
      <c r="BG1423" s="156"/>
      <c r="BH1423" s="155"/>
      <c r="BI1423" s="156"/>
      <c r="BJ1423" s="108"/>
      <c r="BK1423" s="112"/>
      <c r="BL1423" s="113"/>
      <c r="BM1423" s="113"/>
      <c r="BN1423" s="113"/>
      <c r="BO1423" s="113"/>
      <c r="BP1423" s="101"/>
      <c r="BQ1423" s="101"/>
      <c r="BR1423" s="119"/>
    </row>
    <row r="1424" spans="1:70" s="177" customFormat="1" ht="12.75">
      <c r="A1424" s="99" t="s">
        <v>1811</v>
      </c>
      <c r="B1424" s="100"/>
      <c r="C1424" s="101"/>
      <c r="D1424" s="102">
        <v>0</v>
      </c>
      <c r="E1424" s="103"/>
      <c r="F1424" s="104">
        <f>IF(D1424&lt;=0.0117,(D1424-'[2]Stages'!$C$5)*'[2]Stages'!$H$6+'[2]Stages'!$E$5,IF(D1424&lt;=0.126,(D1424-'[2]Stages'!$C$6)*'[2]Stages'!$H$7+'[2]Stages'!$E$6,IF(D1424&lt;=0.781,(D1424-'[2]Stages'!$C$7)*'[2]Stages'!$H$8+'[2]Stages'!$E$7,IF(D1424&lt;=1.806,(D1424-'[2]Stages'!$C$8)*'[2]Stages'!$H$9+'[2]Stages'!$E$8,IF(D1424&lt;=2.588,(D1424-'[2]Stages'!$C$9)*'[2]Stages'!$H$10+'[2]Stages'!$E$9)))))</f>
        <v>0</v>
      </c>
      <c r="G1424" s="101" t="s">
        <v>81</v>
      </c>
      <c r="H1424" s="101"/>
      <c r="I1424" s="101" t="s">
        <v>1806</v>
      </c>
      <c r="J1424" s="101"/>
      <c r="K1424" s="101"/>
      <c r="L1424" s="101"/>
      <c r="M1424" s="101"/>
      <c r="N1424" s="101"/>
      <c r="O1424" s="101"/>
      <c r="P1424" s="101"/>
      <c r="Q1424" s="101" t="s">
        <v>701</v>
      </c>
      <c r="R1424" s="101" t="s">
        <v>1807</v>
      </c>
      <c r="S1424" s="101"/>
      <c r="T1424" s="101"/>
      <c r="U1424" s="105"/>
      <c r="V1424" s="100"/>
      <c r="W1424" s="101" t="s">
        <v>1808</v>
      </c>
      <c r="X1424" s="101"/>
      <c r="Y1424" s="101"/>
      <c r="Z1424" s="101">
        <v>67</v>
      </c>
      <c r="AA1424" s="101" t="s">
        <v>1812</v>
      </c>
      <c r="AB1424" s="18">
        <v>22.6</v>
      </c>
      <c r="AC1424" s="100">
        <v>24.7</v>
      </c>
      <c r="AD1424" s="100">
        <v>24.7</v>
      </c>
      <c r="AE1424" s="100"/>
      <c r="AF1424" s="100"/>
      <c r="AG1424" s="100"/>
      <c r="AH1424" s="20"/>
      <c r="AI1424" s="100"/>
      <c r="AJ1424" s="100"/>
      <c r="AK1424" s="101"/>
      <c r="AL1424" s="101"/>
      <c r="AM1424" s="101" t="s">
        <v>86</v>
      </c>
      <c r="AN1424" s="101" t="s">
        <v>87</v>
      </c>
      <c r="AO1424" s="100">
        <v>65</v>
      </c>
      <c r="AP1424" s="101"/>
      <c r="AQ1424" s="100">
        <v>1583</v>
      </c>
      <c r="AR1424" s="100">
        <v>1599</v>
      </c>
      <c r="AS1424" s="100">
        <v>2001</v>
      </c>
      <c r="AT1424" s="101"/>
      <c r="AU1424" s="101"/>
      <c r="AV1424" s="101"/>
      <c r="AW1424" s="101" t="s">
        <v>88</v>
      </c>
      <c r="AX1424" s="105">
        <v>0</v>
      </c>
      <c r="AY1424" s="105">
        <v>22.7</v>
      </c>
      <c r="AZ1424" s="107"/>
      <c r="BA1424" s="108"/>
      <c r="BB1424" s="108"/>
      <c r="BC1424" s="109"/>
      <c r="BD1424" s="101"/>
      <c r="BE1424" s="155"/>
      <c r="BF1424" s="156"/>
      <c r="BG1424" s="156"/>
      <c r="BH1424" s="155"/>
      <c r="BI1424" s="156"/>
      <c r="BJ1424" s="108"/>
      <c r="BK1424" s="112"/>
      <c r="BL1424" s="113"/>
      <c r="BM1424" s="113"/>
      <c r="BN1424" s="113"/>
      <c r="BO1424" s="113"/>
      <c r="BP1424" s="101"/>
      <c r="BQ1424" s="101"/>
      <c r="BR1424" s="119"/>
    </row>
    <row r="1425" spans="1:70" s="177" customFormat="1" ht="12.75">
      <c r="A1425" s="99" t="s">
        <v>1813</v>
      </c>
      <c r="B1425" s="100"/>
      <c r="C1425" s="101"/>
      <c r="D1425" s="102">
        <v>0</v>
      </c>
      <c r="E1425" s="103"/>
      <c r="F1425" s="104">
        <f>IF(D1425&lt;=0.0117,(D1425-'[2]Stages'!$C$5)*'[2]Stages'!$H$6+'[2]Stages'!$E$5,IF(D1425&lt;=0.126,(D1425-'[2]Stages'!$C$6)*'[2]Stages'!$H$7+'[2]Stages'!$E$6,IF(D1425&lt;=0.781,(D1425-'[2]Stages'!$C$7)*'[2]Stages'!$H$8+'[2]Stages'!$E$7,IF(D1425&lt;=1.806,(D1425-'[2]Stages'!$C$8)*'[2]Stages'!$H$9+'[2]Stages'!$E$8,IF(D1425&lt;=2.588,(D1425-'[2]Stages'!$C$9)*'[2]Stages'!$H$10+'[2]Stages'!$E$9)))))</f>
        <v>0</v>
      </c>
      <c r="G1425" s="101" t="s">
        <v>81</v>
      </c>
      <c r="H1425" s="101"/>
      <c r="I1425" s="101" t="s">
        <v>1806</v>
      </c>
      <c r="J1425" s="101"/>
      <c r="K1425" s="101"/>
      <c r="L1425" s="101"/>
      <c r="M1425" s="101"/>
      <c r="N1425" s="101"/>
      <c r="O1425" s="101"/>
      <c r="P1425" s="101"/>
      <c r="Q1425" s="101" t="s">
        <v>701</v>
      </c>
      <c r="R1425" s="101" t="s">
        <v>1807</v>
      </c>
      <c r="S1425" s="101"/>
      <c r="T1425" s="101"/>
      <c r="U1425" s="105"/>
      <c r="V1425" s="100"/>
      <c r="W1425" s="101" t="s">
        <v>1808</v>
      </c>
      <c r="X1425" s="101"/>
      <c r="Y1425" s="101"/>
      <c r="Z1425" s="101">
        <v>66</v>
      </c>
      <c r="AA1425" s="101" t="s">
        <v>1796</v>
      </c>
      <c r="AB1425" s="18">
        <v>22.6</v>
      </c>
      <c r="AC1425" s="100">
        <v>25</v>
      </c>
      <c r="AD1425" s="100">
        <v>25</v>
      </c>
      <c r="AE1425" s="100"/>
      <c r="AF1425" s="100"/>
      <c r="AG1425" s="100"/>
      <c r="AH1425" s="20"/>
      <c r="AI1425" s="100"/>
      <c r="AJ1425" s="100"/>
      <c r="AK1425" s="101"/>
      <c r="AL1425" s="101"/>
      <c r="AM1425" s="101" t="s">
        <v>86</v>
      </c>
      <c r="AN1425" s="101" t="s">
        <v>87</v>
      </c>
      <c r="AO1425" s="100">
        <v>65</v>
      </c>
      <c r="AP1425" s="101"/>
      <c r="AQ1425" s="100">
        <v>1583</v>
      </c>
      <c r="AR1425" s="100">
        <v>1599</v>
      </c>
      <c r="AS1425" s="100">
        <v>2001</v>
      </c>
      <c r="AT1425" s="101"/>
      <c r="AU1425" s="101"/>
      <c r="AV1425" s="101"/>
      <c r="AW1425" s="101" t="s">
        <v>88</v>
      </c>
      <c r="AX1425" s="105">
        <v>0</v>
      </c>
      <c r="AY1425" s="105">
        <v>22.8</v>
      </c>
      <c r="AZ1425" s="107"/>
      <c r="BA1425" s="108"/>
      <c r="BB1425" s="108"/>
      <c r="BC1425" s="109"/>
      <c r="BD1425" s="101"/>
      <c r="BE1425" s="101"/>
      <c r="BF1425" s="108"/>
      <c r="BG1425" s="108"/>
      <c r="BH1425" s="101"/>
      <c r="BI1425" s="108"/>
      <c r="BJ1425" s="108"/>
      <c r="BK1425" s="112"/>
      <c r="BL1425" s="113"/>
      <c r="BM1425" s="113"/>
      <c r="BN1425" s="113"/>
      <c r="BO1425" s="113"/>
      <c r="BP1425" s="101"/>
      <c r="BQ1425" s="101"/>
      <c r="BR1425" s="119"/>
    </row>
    <row r="1426" spans="1:70" s="177" customFormat="1" ht="12.75">
      <c r="A1426" s="133" t="s">
        <v>1814</v>
      </c>
      <c r="B1426" s="134">
        <v>0</v>
      </c>
      <c r="C1426" s="135"/>
      <c r="D1426" s="136">
        <v>0</v>
      </c>
      <c r="E1426" s="137"/>
      <c r="F1426" s="104">
        <f>IF(D1426&lt;=0.0117,(D1426-'[2]Stages'!$C$5)*'[2]Stages'!$H$6+'[2]Stages'!$E$5,IF(D1426&lt;=0.126,(D1426-'[2]Stages'!$C$6)*'[2]Stages'!$H$7+'[2]Stages'!$E$6,IF(D1426&lt;=0.781,(D1426-'[2]Stages'!$C$7)*'[2]Stages'!$H$8+'[2]Stages'!$E$7,IF(D1426&lt;=1.806,(D1426-'[2]Stages'!$C$8)*'[2]Stages'!$H$9+'[2]Stages'!$E$8,IF(D1426&lt;=2.588,(D1426-'[2]Stages'!$C$9)*'[2]Stages'!$H$10+'[2]Stages'!$E$9)))))</f>
        <v>0</v>
      </c>
      <c r="G1426" s="135" t="s">
        <v>81</v>
      </c>
      <c r="H1426" s="135"/>
      <c r="I1426" s="138"/>
      <c r="J1426" s="138"/>
      <c r="K1426" s="135"/>
      <c r="L1426" s="138"/>
      <c r="M1426" s="135"/>
      <c r="N1426" s="135"/>
      <c r="O1426" s="138"/>
      <c r="P1426" s="135"/>
      <c r="Q1426" s="135" t="s">
        <v>227</v>
      </c>
      <c r="R1426" s="135" t="s">
        <v>1815</v>
      </c>
      <c r="S1426" s="140"/>
      <c r="T1426" s="140"/>
      <c r="U1426" s="122"/>
      <c r="V1426" s="141"/>
      <c r="W1426" s="135" t="s">
        <v>1816</v>
      </c>
      <c r="X1426" s="142"/>
      <c r="Y1426" s="143"/>
      <c r="Z1426" s="143"/>
      <c r="AA1426" s="144"/>
      <c r="AB1426" s="145"/>
      <c r="AC1426" s="141">
        <v>23.3</v>
      </c>
      <c r="AD1426" s="141">
        <v>23.3</v>
      </c>
      <c r="AE1426" s="134"/>
      <c r="AF1426" s="134"/>
      <c r="AG1426" s="141"/>
      <c r="AH1426" s="263"/>
      <c r="AI1426" s="141"/>
      <c r="AJ1426" s="141"/>
      <c r="AK1426" s="147"/>
      <c r="AL1426" s="147"/>
      <c r="AM1426" s="148" t="s">
        <v>230</v>
      </c>
      <c r="AN1426" s="149" t="s">
        <v>231</v>
      </c>
      <c r="AO1426" s="150">
        <v>64</v>
      </c>
      <c r="AP1426" s="135"/>
      <c r="AQ1426" s="150">
        <v>398</v>
      </c>
      <c r="AR1426" s="150">
        <v>404</v>
      </c>
      <c r="AS1426" s="150">
        <v>1983</v>
      </c>
      <c r="AT1426" s="135"/>
      <c r="AU1426" s="135"/>
      <c r="AV1426" s="135"/>
      <c r="AW1426" s="148" t="s">
        <v>232</v>
      </c>
      <c r="AX1426" s="143">
        <v>0</v>
      </c>
      <c r="AY1426" s="136"/>
      <c r="AZ1426" s="151"/>
      <c r="BA1426" s="152"/>
      <c r="BB1426" s="152"/>
      <c r="BC1426" s="153"/>
      <c r="BD1426" s="122"/>
      <c r="BE1426" s="101"/>
      <c r="BF1426" s="108"/>
      <c r="BG1426" s="108"/>
      <c r="BH1426" s="101"/>
      <c r="BI1426" s="108"/>
      <c r="BJ1426" s="108"/>
      <c r="BK1426" s="112"/>
      <c r="BL1426" s="113"/>
      <c r="BM1426" s="113"/>
      <c r="BN1426" s="113"/>
      <c r="BO1426" s="113"/>
      <c r="BP1426" s="122"/>
      <c r="BQ1426" s="122"/>
      <c r="BR1426" s="154"/>
    </row>
    <row r="1427" spans="1:70" s="177" customFormat="1" ht="22.5">
      <c r="A1427" s="133" t="s">
        <v>1817</v>
      </c>
      <c r="B1427" s="134">
        <v>0</v>
      </c>
      <c r="C1427" s="135"/>
      <c r="D1427" s="136">
        <v>0</v>
      </c>
      <c r="E1427" s="137"/>
      <c r="F1427" s="104">
        <f>IF(D1427&lt;=0.0117,(D1427-'[2]Stages'!$C$5)*'[2]Stages'!$H$6+'[2]Stages'!$E$5,IF(D1427&lt;=0.126,(D1427-'[2]Stages'!$C$6)*'[2]Stages'!$H$7+'[2]Stages'!$E$6,IF(D1427&lt;=0.781,(D1427-'[2]Stages'!$C$7)*'[2]Stages'!$H$8+'[2]Stages'!$E$7,IF(D1427&lt;=1.806,(D1427-'[2]Stages'!$C$8)*'[2]Stages'!$H$9+'[2]Stages'!$E$8,IF(D1427&lt;=2.588,(D1427-'[2]Stages'!$C$9)*'[2]Stages'!$H$10+'[2]Stages'!$E$9)))))</f>
        <v>0</v>
      </c>
      <c r="G1427" s="135" t="s">
        <v>81</v>
      </c>
      <c r="H1427" s="135"/>
      <c r="I1427" s="138"/>
      <c r="J1427" s="138"/>
      <c r="K1427" s="135"/>
      <c r="L1427" s="138"/>
      <c r="M1427" s="135"/>
      <c r="N1427" s="135"/>
      <c r="O1427" s="138"/>
      <c r="P1427" s="135"/>
      <c r="Q1427" s="135" t="s">
        <v>227</v>
      </c>
      <c r="R1427" s="135" t="s">
        <v>1815</v>
      </c>
      <c r="S1427" s="140"/>
      <c r="T1427" s="140"/>
      <c r="U1427" s="122"/>
      <c r="V1427" s="141"/>
      <c r="W1427" s="135" t="s">
        <v>1818</v>
      </c>
      <c r="X1427" s="142"/>
      <c r="Y1427" s="143"/>
      <c r="Z1427" s="143"/>
      <c r="AA1427" s="144"/>
      <c r="AB1427" s="145"/>
      <c r="AC1427" s="141">
        <v>22.7</v>
      </c>
      <c r="AD1427" s="141">
        <v>22.7</v>
      </c>
      <c r="AE1427" s="134"/>
      <c r="AF1427" s="134"/>
      <c r="AG1427" s="141"/>
      <c r="AH1427" s="263"/>
      <c r="AI1427" s="141"/>
      <c r="AJ1427" s="141"/>
      <c r="AK1427" s="147"/>
      <c r="AL1427" s="147"/>
      <c r="AM1427" s="148" t="s">
        <v>230</v>
      </c>
      <c r="AN1427" s="149" t="s">
        <v>231</v>
      </c>
      <c r="AO1427" s="150">
        <v>64</v>
      </c>
      <c r="AP1427" s="135"/>
      <c r="AQ1427" s="150">
        <v>398</v>
      </c>
      <c r="AR1427" s="150">
        <v>404</v>
      </c>
      <c r="AS1427" s="150">
        <v>1983</v>
      </c>
      <c r="AT1427" s="135"/>
      <c r="AU1427" s="135"/>
      <c r="AV1427" s="135"/>
      <c r="AW1427" s="148" t="s">
        <v>232</v>
      </c>
      <c r="AX1427" s="143">
        <v>0</v>
      </c>
      <c r="AY1427" s="136"/>
      <c r="AZ1427" s="151"/>
      <c r="BA1427" s="152"/>
      <c r="BB1427" s="152"/>
      <c r="BC1427" s="153"/>
      <c r="BD1427" s="122"/>
      <c r="BE1427" s="101"/>
      <c r="BF1427" s="108"/>
      <c r="BG1427" s="108"/>
      <c r="BH1427" s="101"/>
      <c r="BI1427" s="108"/>
      <c r="BJ1427" s="108"/>
      <c r="BK1427" s="112"/>
      <c r="BL1427" s="113"/>
      <c r="BM1427" s="113"/>
      <c r="BN1427" s="113"/>
      <c r="BO1427" s="113"/>
      <c r="BP1427" s="122"/>
      <c r="BQ1427" s="122"/>
      <c r="BR1427" s="154"/>
    </row>
    <row r="1428" spans="1:70" s="177" customFormat="1" ht="12.75">
      <c r="A1428" s="133" t="s">
        <v>1819</v>
      </c>
      <c r="B1428" s="134">
        <v>0</v>
      </c>
      <c r="C1428" s="135"/>
      <c r="D1428" s="136">
        <v>0</v>
      </c>
      <c r="E1428" s="137"/>
      <c r="F1428" s="104">
        <f>IF(D1428&lt;=0.0117,(D1428-'[2]Stages'!$C$5)*'[2]Stages'!$H$6+'[2]Stages'!$E$5,IF(D1428&lt;=0.126,(D1428-'[2]Stages'!$C$6)*'[2]Stages'!$H$7+'[2]Stages'!$E$6,IF(D1428&lt;=0.781,(D1428-'[2]Stages'!$C$7)*'[2]Stages'!$H$8+'[2]Stages'!$E$7,IF(D1428&lt;=1.806,(D1428-'[2]Stages'!$C$8)*'[2]Stages'!$H$9+'[2]Stages'!$E$8,IF(D1428&lt;=2.588,(D1428-'[2]Stages'!$C$9)*'[2]Stages'!$H$10+'[2]Stages'!$E$9)))))</f>
        <v>0</v>
      </c>
      <c r="G1428" s="135" t="s">
        <v>81</v>
      </c>
      <c r="H1428" s="135"/>
      <c r="I1428" s="138"/>
      <c r="J1428" s="138"/>
      <c r="K1428" s="135"/>
      <c r="L1428" s="138"/>
      <c r="M1428" s="135"/>
      <c r="N1428" s="135"/>
      <c r="O1428" s="138"/>
      <c r="P1428" s="135"/>
      <c r="Q1428" s="135" t="s">
        <v>227</v>
      </c>
      <c r="R1428" s="135" t="s">
        <v>1815</v>
      </c>
      <c r="S1428" s="140"/>
      <c r="T1428" s="140"/>
      <c r="U1428" s="122"/>
      <c r="V1428" s="141"/>
      <c r="W1428" s="135" t="s">
        <v>1820</v>
      </c>
      <c r="X1428" s="142"/>
      <c r="Y1428" s="143"/>
      <c r="Z1428" s="143"/>
      <c r="AA1428" s="144"/>
      <c r="AB1428" s="145"/>
      <c r="AC1428" s="141">
        <v>22.6</v>
      </c>
      <c r="AD1428" s="141">
        <v>22.6</v>
      </c>
      <c r="AE1428" s="134"/>
      <c r="AF1428" s="134"/>
      <c r="AG1428" s="141"/>
      <c r="AH1428" s="263"/>
      <c r="AI1428" s="141"/>
      <c r="AJ1428" s="141"/>
      <c r="AK1428" s="147"/>
      <c r="AL1428" s="147"/>
      <c r="AM1428" s="148" t="s">
        <v>230</v>
      </c>
      <c r="AN1428" s="149" t="s">
        <v>231</v>
      </c>
      <c r="AO1428" s="150">
        <v>64</v>
      </c>
      <c r="AP1428" s="135"/>
      <c r="AQ1428" s="150">
        <v>398</v>
      </c>
      <c r="AR1428" s="150">
        <v>404</v>
      </c>
      <c r="AS1428" s="150">
        <v>1983</v>
      </c>
      <c r="AT1428" s="135"/>
      <c r="AU1428" s="135"/>
      <c r="AV1428" s="135"/>
      <c r="AW1428" s="148" t="s">
        <v>232</v>
      </c>
      <c r="AX1428" s="143">
        <v>0</v>
      </c>
      <c r="AY1428" s="136"/>
      <c r="AZ1428" s="151"/>
      <c r="BA1428" s="152"/>
      <c r="BB1428" s="152"/>
      <c r="BC1428" s="153"/>
      <c r="BD1428" s="122"/>
      <c r="BE1428" s="101"/>
      <c r="BF1428" s="108"/>
      <c r="BG1428" s="108"/>
      <c r="BH1428" s="101"/>
      <c r="BI1428" s="108"/>
      <c r="BJ1428" s="108"/>
      <c r="BK1428" s="112"/>
      <c r="BL1428" s="113"/>
      <c r="BM1428" s="113"/>
      <c r="BN1428" s="113"/>
      <c r="BO1428" s="113"/>
      <c r="BP1428" s="122"/>
      <c r="BQ1428" s="122"/>
      <c r="BR1428" s="154"/>
    </row>
    <row r="1429" spans="1:70" s="177" customFormat="1" ht="22.5">
      <c r="A1429" s="133" t="s">
        <v>1821</v>
      </c>
      <c r="B1429" s="134">
        <v>0</v>
      </c>
      <c r="C1429" s="135"/>
      <c r="D1429" s="136">
        <v>0</v>
      </c>
      <c r="E1429" s="137"/>
      <c r="F1429" s="104">
        <f>IF(D1429&lt;=0.0117,(D1429-'[2]Stages'!$C$5)*'[2]Stages'!$H$6+'[2]Stages'!$E$5,IF(D1429&lt;=0.126,(D1429-'[2]Stages'!$C$6)*'[2]Stages'!$H$7+'[2]Stages'!$E$6,IF(D1429&lt;=0.781,(D1429-'[2]Stages'!$C$7)*'[2]Stages'!$H$8+'[2]Stages'!$E$7,IF(D1429&lt;=1.806,(D1429-'[2]Stages'!$C$8)*'[2]Stages'!$H$9+'[2]Stages'!$E$8,IF(D1429&lt;=2.588,(D1429-'[2]Stages'!$C$9)*'[2]Stages'!$H$10+'[2]Stages'!$E$9)))))</f>
        <v>0</v>
      </c>
      <c r="G1429" s="135" t="s">
        <v>81</v>
      </c>
      <c r="H1429" s="135"/>
      <c r="I1429" s="138"/>
      <c r="J1429" s="138"/>
      <c r="K1429" s="135"/>
      <c r="L1429" s="138"/>
      <c r="M1429" s="135"/>
      <c r="N1429" s="135"/>
      <c r="O1429" s="138"/>
      <c r="P1429" s="135"/>
      <c r="Q1429" s="135" t="s">
        <v>227</v>
      </c>
      <c r="R1429" s="135" t="s">
        <v>1815</v>
      </c>
      <c r="S1429" s="140"/>
      <c r="T1429" s="140"/>
      <c r="U1429" s="122"/>
      <c r="V1429" s="141"/>
      <c r="W1429" s="135" t="s">
        <v>1822</v>
      </c>
      <c r="X1429" s="142"/>
      <c r="Y1429" s="143"/>
      <c r="Z1429" s="143"/>
      <c r="AA1429" s="144"/>
      <c r="AB1429" s="145"/>
      <c r="AC1429" s="141">
        <v>22.2</v>
      </c>
      <c r="AD1429" s="141">
        <v>22.2</v>
      </c>
      <c r="AE1429" s="134"/>
      <c r="AF1429" s="134"/>
      <c r="AG1429" s="141"/>
      <c r="AH1429" s="263"/>
      <c r="AI1429" s="141"/>
      <c r="AJ1429" s="141"/>
      <c r="AK1429" s="147"/>
      <c r="AL1429" s="147"/>
      <c r="AM1429" s="148" t="s">
        <v>230</v>
      </c>
      <c r="AN1429" s="149" t="s">
        <v>231</v>
      </c>
      <c r="AO1429" s="150">
        <v>64</v>
      </c>
      <c r="AP1429" s="135"/>
      <c r="AQ1429" s="150">
        <v>398</v>
      </c>
      <c r="AR1429" s="150">
        <v>404</v>
      </c>
      <c r="AS1429" s="150">
        <v>1983</v>
      </c>
      <c r="AT1429" s="135"/>
      <c r="AU1429" s="135"/>
      <c r="AV1429" s="135"/>
      <c r="AW1429" s="148" t="s">
        <v>232</v>
      </c>
      <c r="AX1429" s="143">
        <v>0</v>
      </c>
      <c r="AY1429" s="136"/>
      <c r="AZ1429" s="151"/>
      <c r="BA1429" s="152"/>
      <c r="BB1429" s="152"/>
      <c r="BC1429" s="153"/>
      <c r="BD1429" s="122"/>
      <c r="BE1429" s="101"/>
      <c r="BF1429" s="108"/>
      <c r="BG1429" s="108"/>
      <c r="BH1429" s="101"/>
      <c r="BI1429" s="108"/>
      <c r="BJ1429" s="108"/>
      <c r="BK1429" s="112"/>
      <c r="BL1429" s="113"/>
      <c r="BM1429" s="113"/>
      <c r="BN1429" s="113"/>
      <c r="BO1429" s="113"/>
      <c r="BP1429" s="122"/>
      <c r="BQ1429" s="122"/>
      <c r="BR1429" s="154"/>
    </row>
    <row r="1430" spans="1:70" s="177" customFormat="1" ht="22.5">
      <c r="A1430" s="133" t="s">
        <v>1823</v>
      </c>
      <c r="B1430" s="134">
        <v>0</v>
      </c>
      <c r="C1430" s="135"/>
      <c r="D1430" s="136">
        <v>0</v>
      </c>
      <c r="E1430" s="137"/>
      <c r="F1430" s="104">
        <f>IF(D1430&lt;=0.0117,(D1430-'[2]Stages'!$C$5)*'[2]Stages'!$H$6+'[2]Stages'!$E$5,IF(D1430&lt;=0.126,(D1430-'[2]Stages'!$C$6)*'[2]Stages'!$H$7+'[2]Stages'!$E$6,IF(D1430&lt;=0.781,(D1430-'[2]Stages'!$C$7)*'[2]Stages'!$H$8+'[2]Stages'!$E$7,IF(D1430&lt;=1.806,(D1430-'[2]Stages'!$C$8)*'[2]Stages'!$H$9+'[2]Stages'!$E$8,IF(D1430&lt;=2.588,(D1430-'[2]Stages'!$C$9)*'[2]Stages'!$H$10+'[2]Stages'!$E$9)))))</f>
        <v>0</v>
      </c>
      <c r="G1430" s="135" t="s">
        <v>81</v>
      </c>
      <c r="H1430" s="135"/>
      <c r="I1430" s="138"/>
      <c r="J1430" s="138"/>
      <c r="K1430" s="135"/>
      <c r="L1430" s="138"/>
      <c r="M1430" s="135"/>
      <c r="N1430" s="135"/>
      <c r="O1430" s="138"/>
      <c r="P1430" s="135"/>
      <c r="Q1430" s="135" t="s">
        <v>227</v>
      </c>
      <c r="R1430" s="135" t="s">
        <v>1815</v>
      </c>
      <c r="S1430" s="140"/>
      <c r="T1430" s="140"/>
      <c r="U1430" s="122"/>
      <c r="V1430" s="141"/>
      <c r="W1430" s="135" t="s">
        <v>1824</v>
      </c>
      <c r="X1430" s="142"/>
      <c r="Y1430" s="143"/>
      <c r="Z1430" s="143"/>
      <c r="AA1430" s="144"/>
      <c r="AB1430" s="145"/>
      <c r="AC1430" s="141">
        <v>23.2</v>
      </c>
      <c r="AD1430" s="141">
        <v>23.2</v>
      </c>
      <c r="AE1430" s="134"/>
      <c r="AF1430" s="134"/>
      <c r="AG1430" s="141"/>
      <c r="AH1430" s="263"/>
      <c r="AI1430" s="141"/>
      <c r="AJ1430" s="141"/>
      <c r="AK1430" s="147"/>
      <c r="AL1430" s="147"/>
      <c r="AM1430" s="148" t="s">
        <v>230</v>
      </c>
      <c r="AN1430" s="149" t="s">
        <v>231</v>
      </c>
      <c r="AO1430" s="150">
        <v>64</v>
      </c>
      <c r="AP1430" s="135"/>
      <c r="AQ1430" s="150">
        <v>398</v>
      </c>
      <c r="AR1430" s="150">
        <v>404</v>
      </c>
      <c r="AS1430" s="150">
        <v>1983</v>
      </c>
      <c r="AT1430" s="135"/>
      <c r="AU1430" s="135"/>
      <c r="AV1430" s="135"/>
      <c r="AW1430" s="148" t="s">
        <v>232</v>
      </c>
      <c r="AX1430" s="143">
        <v>0</v>
      </c>
      <c r="AY1430" s="136"/>
      <c r="AZ1430" s="151"/>
      <c r="BA1430" s="152"/>
      <c r="BB1430" s="152"/>
      <c r="BC1430" s="153"/>
      <c r="BD1430" s="122"/>
      <c r="BE1430" s="101"/>
      <c r="BF1430" s="108"/>
      <c r="BG1430" s="108"/>
      <c r="BH1430" s="101"/>
      <c r="BI1430" s="108"/>
      <c r="BJ1430" s="108"/>
      <c r="BK1430" s="112"/>
      <c r="BL1430" s="113"/>
      <c r="BM1430" s="113"/>
      <c r="BN1430" s="113"/>
      <c r="BO1430" s="113"/>
      <c r="BP1430" s="122"/>
      <c r="BQ1430" s="122"/>
      <c r="BR1430" s="101"/>
    </row>
    <row r="1431" spans="1:70" s="177" customFormat="1" ht="12.75">
      <c r="A1431" s="133" t="s">
        <v>1825</v>
      </c>
      <c r="B1431" s="134">
        <v>0</v>
      </c>
      <c r="C1431" s="135"/>
      <c r="D1431" s="136">
        <v>0</v>
      </c>
      <c r="E1431" s="137"/>
      <c r="F1431" s="104">
        <f>IF(D1431&lt;=0.0117,(D1431-'[2]Stages'!$C$5)*'[2]Stages'!$H$6+'[2]Stages'!$E$5,IF(D1431&lt;=0.126,(D1431-'[2]Stages'!$C$6)*'[2]Stages'!$H$7+'[2]Stages'!$E$6,IF(D1431&lt;=0.781,(D1431-'[2]Stages'!$C$7)*'[2]Stages'!$H$8+'[2]Stages'!$E$7,IF(D1431&lt;=1.806,(D1431-'[2]Stages'!$C$8)*'[2]Stages'!$H$9+'[2]Stages'!$E$8,IF(D1431&lt;=2.588,(D1431-'[2]Stages'!$C$9)*'[2]Stages'!$H$10+'[2]Stages'!$E$9)))))</f>
        <v>0</v>
      </c>
      <c r="G1431" s="135" t="s">
        <v>81</v>
      </c>
      <c r="H1431" s="135"/>
      <c r="I1431" s="138"/>
      <c r="J1431" s="138"/>
      <c r="K1431" s="135"/>
      <c r="L1431" s="138"/>
      <c r="M1431" s="135"/>
      <c r="N1431" s="135"/>
      <c r="O1431" s="138"/>
      <c r="P1431" s="135"/>
      <c r="Q1431" s="135" t="s">
        <v>227</v>
      </c>
      <c r="R1431" s="135" t="s">
        <v>1815</v>
      </c>
      <c r="S1431" s="140"/>
      <c r="T1431" s="140"/>
      <c r="U1431" s="122"/>
      <c r="V1431" s="141"/>
      <c r="W1431" s="135" t="s">
        <v>1826</v>
      </c>
      <c r="X1431" s="142"/>
      <c r="Y1431" s="143"/>
      <c r="Z1431" s="143"/>
      <c r="AA1431" s="144"/>
      <c r="AB1431" s="145"/>
      <c r="AC1431" s="141">
        <v>22.3</v>
      </c>
      <c r="AD1431" s="141">
        <v>22.3</v>
      </c>
      <c r="AE1431" s="134"/>
      <c r="AF1431" s="134"/>
      <c r="AG1431" s="141"/>
      <c r="AH1431" s="263"/>
      <c r="AI1431" s="100"/>
      <c r="AJ1431" s="100"/>
      <c r="AK1431" s="147"/>
      <c r="AL1431" s="147"/>
      <c r="AM1431" s="148" t="s">
        <v>230</v>
      </c>
      <c r="AN1431" s="149" t="s">
        <v>231</v>
      </c>
      <c r="AO1431" s="150">
        <v>64</v>
      </c>
      <c r="AP1431" s="135"/>
      <c r="AQ1431" s="150">
        <v>398</v>
      </c>
      <c r="AR1431" s="150">
        <v>404</v>
      </c>
      <c r="AS1431" s="150">
        <v>1983</v>
      </c>
      <c r="AT1431" s="135"/>
      <c r="AU1431" s="135"/>
      <c r="AV1431" s="135"/>
      <c r="AW1431" s="148" t="s">
        <v>232</v>
      </c>
      <c r="AX1431" s="105">
        <v>0</v>
      </c>
      <c r="AY1431" s="105"/>
      <c r="AZ1431" s="107"/>
      <c r="BA1431" s="152"/>
      <c r="BB1431" s="152"/>
      <c r="BC1431" s="153"/>
      <c r="BD1431" s="122"/>
      <c r="BE1431" s="114"/>
      <c r="BF1431" s="115"/>
      <c r="BG1431" s="115"/>
      <c r="BH1431" s="114"/>
      <c r="BI1431" s="115"/>
      <c r="BJ1431" s="108"/>
      <c r="BK1431" s="112"/>
      <c r="BL1431" s="113"/>
      <c r="BM1431" s="113"/>
      <c r="BN1431" s="113"/>
      <c r="BO1431" s="113"/>
      <c r="BP1431" s="122"/>
      <c r="BQ1431" s="122"/>
      <c r="BR1431" s="101"/>
    </row>
    <row r="1432" spans="1:70" s="177" customFormat="1" ht="12.75">
      <c r="A1432" s="101" t="s">
        <v>1827</v>
      </c>
      <c r="B1432" s="264">
        <v>67.2</v>
      </c>
      <c r="C1432" s="101" t="s">
        <v>1828</v>
      </c>
      <c r="D1432" s="265">
        <v>67.2</v>
      </c>
      <c r="E1432" s="266" t="s">
        <v>786</v>
      </c>
      <c r="F1432" s="50">
        <f>IF(D1432&lt;=70.6,(D1432-'[2]Stages'!$C$27)*'[2]Stages'!$H$28+'[2]Stages'!$E$27,IF(D1432&lt;=83.5,(D1432-'[2]Stages'!$C$28)*'[2]Stages'!$H$29+'[2]Stages'!$E$28,IF(D1432&lt;=85.8,(D1432-'[2]Stages'!$C$29)*'[2]Stages'!$H$30+'[2]Stages'!$E$29,IF(D1432&lt;=88.6,(D1432-'[2]Stages'!$C$30)*'[2]Stages'!$H$31+'[2]Stages'!$E$30,IF(D1432&lt;=93.6,(D1432-'[2]Stages'!$C$31)*'[2]Stages'!$H$32+'[2]Stages'!$E$31,IF(D1432&lt;=99.6,(D1432-'[2]Stages'!$C$32)*'[2]Stages'!$H$33+'[2]Stages'!$E$32))))))</f>
        <v>68.11666666666667</v>
      </c>
      <c r="G1432" s="267" t="s">
        <v>1829</v>
      </c>
      <c r="H1432" s="101" t="s">
        <v>1830</v>
      </c>
      <c r="I1432" s="101"/>
      <c r="J1432" s="101"/>
      <c r="K1432" s="101"/>
      <c r="L1432" s="101"/>
      <c r="M1432" s="101"/>
      <c r="N1432" s="101"/>
      <c r="O1432" s="101"/>
      <c r="P1432" s="101"/>
      <c r="Q1432" s="101" t="s">
        <v>1831</v>
      </c>
      <c r="R1432" s="101" t="s">
        <v>1832</v>
      </c>
      <c r="S1432" s="101"/>
      <c r="T1432" s="101"/>
      <c r="U1432" s="101"/>
      <c r="V1432" s="101"/>
      <c r="W1432" s="101" t="s">
        <v>1833</v>
      </c>
      <c r="X1432" s="101"/>
      <c r="Y1432" s="101"/>
      <c r="Z1432" s="101"/>
      <c r="AA1432" s="101"/>
      <c r="AB1432" s="18">
        <v>21.7</v>
      </c>
      <c r="AC1432" s="116">
        <v>21.4</v>
      </c>
      <c r="AD1432" s="116"/>
      <c r="AE1432" s="116">
        <v>21.4</v>
      </c>
      <c r="AF1432" s="116"/>
      <c r="AG1432" s="100"/>
      <c r="AH1432" s="268"/>
      <c r="AI1432" s="100"/>
      <c r="AJ1432" s="100"/>
      <c r="AK1432" s="101"/>
      <c r="AL1432" s="101"/>
      <c r="AM1432" s="101" t="s">
        <v>1834</v>
      </c>
      <c r="AN1432" s="101" t="s">
        <v>1835</v>
      </c>
      <c r="AO1432" s="101">
        <v>18</v>
      </c>
      <c r="AP1432" s="101">
        <v>1</v>
      </c>
      <c r="AQ1432" s="101"/>
      <c r="AR1432" s="101"/>
      <c r="AS1432" s="101">
        <v>2003</v>
      </c>
      <c r="AT1432" s="101"/>
      <c r="AU1432" s="101"/>
      <c r="AV1432" s="101"/>
      <c r="AW1432" s="101" t="s">
        <v>1836</v>
      </c>
      <c r="AX1432" s="101"/>
      <c r="AY1432" s="101"/>
      <c r="AZ1432" s="101"/>
      <c r="BA1432" s="101"/>
      <c r="BB1432" s="101"/>
      <c r="BC1432" s="101"/>
      <c r="BD1432" s="101"/>
      <c r="BE1432" s="155"/>
      <c r="BF1432" s="156"/>
      <c r="BG1432" s="156"/>
      <c r="BH1432" s="155"/>
      <c r="BI1432" s="156"/>
      <c r="BJ1432" s="108"/>
      <c r="BK1432" s="157"/>
      <c r="BL1432" s="158"/>
      <c r="BM1432" s="158"/>
      <c r="BN1432" s="158"/>
      <c r="BO1432" s="158"/>
      <c r="BP1432" s="159"/>
      <c r="BQ1432" s="159"/>
      <c r="BR1432" s="101"/>
    </row>
    <row r="1433" spans="1:70" s="177" customFormat="1" ht="12.75">
      <c r="A1433" s="101" t="s">
        <v>1837</v>
      </c>
      <c r="B1433" s="264">
        <v>68</v>
      </c>
      <c r="C1433" s="101" t="s">
        <v>1828</v>
      </c>
      <c r="D1433" s="265">
        <v>68</v>
      </c>
      <c r="E1433" s="266" t="s">
        <v>786</v>
      </c>
      <c r="F1433" s="50">
        <f>IF(D1433&lt;=70.6,(D1433-'[2]Stages'!$C$27)*'[2]Stages'!$H$28+'[2]Stages'!$E$27,IF(D1433&lt;=83.5,(D1433-'[2]Stages'!$C$28)*'[2]Stages'!$H$29+'[2]Stages'!$E$28,IF(D1433&lt;=85.8,(D1433-'[2]Stages'!$C$29)*'[2]Stages'!$H$30+'[2]Stages'!$E$29,IF(D1433&lt;=88.6,(D1433-'[2]Stages'!$C$30)*'[2]Stages'!$H$31+'[2]Stages'!$E$30,IF(D1433&lt;=93.6,(D1433-'[2]Stages'!$C$31)*'[2]Stages'!$H$32+'[2]Stages'!$E$31,IF(D1433&lt;=99.6,(D1433-'[2]Stages'!$C$32)*'[2]Stages'!$H$33+'[2]Stages'!$E$32))))))</f>
        <v>69.0421568627451</v>
      </c>
      <c r="G1433" s="267" t="s">
        <v>1829</v>
      </c>
      <c r="H1433" s="101" t="s">
        <v>1838</v>
      </c>
      <c r="I1433" s="101"/>
      <c r="J1433" s="101"/>
      <c r="K1433" s="101"/>
      <c r="L1433" s="101"/>
      <c r="M1433" s="101"/>
      <c r="N1433" s="101"/>
      <c r="O1433" s="101"/>
      <c r="P1433" s="101"/>
      <c r="Q1433" s="101" t="s">
        <v>1839</v>
      </c>
      <c r="R1433" s="254" t="s">
        <v>1840</v>
      </c>
      <c r="S1433" s="101"/>
      <c r="T1433" s="101"/>
      <c r="U1433" s="101"/>
      <c r="V1433" s="101"/>
      <c r="W1433" s="101" t="s">
        <v>1841</v>
      </c>
      <c r="X1433" s="101"/>
      <c r="Y1433" s="101"/>
      <c r="Z1433" s="101"/>
      <c r="AA1433" s="101"/>
      <c r="AB1433" s="18">
        <v>21.7</v>
      </c>
      <c r="AC1433" s="116">
        <v>20.4</v>
      </c>
      <c r="AD1433" s="116"/>
      <c r="AE1433" s="116">
        <v>20.4</v>
      </c>
      <c r="AF1433" s="116"/>
      <c r="AG1433" s="100"/>
      <c r="AH1433" s="268"/>
      <c r="AI1433" s="100"/>
      <c r="AJ1433" s="100"/>
      <c r="AK1433" s="101"/>
      <c r="AL1433" s="101"/>
      <c r="AM1433" s="101" t="s">
        <v>1834</v>
      </c>
      <c r="AN1433" s="101" t="s">
        <v>1835</v>
      </c>
      <c r="AO1433" s="101">
        <v>18</v>
      </c>
      <c r="AP1433" s="101">
        <v>1</v>
      </c>
      <c r="AQ1433" s="101"/>
      <c r="AR1433" s="101"/>
      <c r="AS1433" s="101">
        <v>2003</v>
      </c>
      <c r="AT1433" s="101"/>
      <c r="AU1433" s="101"/>
      <c r="AV1433" s="101"/>
      <c r="AW1433" s="101" t="s">
        <v>1836</v>
      </c>
      <c r="AX1433" s="101"/>
      <c r="AY1433" s="101"/>
      <c r="AZ1433" s="101"/>
      <c r="BA1433" s="101"/>
      <c r="BB1433" s="101"/>
      <c r="BC1433" s="101"/>
      <c r="BD1433" s="101"/>
      <c r="BE1433" s="155"/>
      <c r="BF1433" s="156"/>
      <c r="BG1433" s="156"/>
      <c r="BH1433" s="155"/>
      <c r="BI1433" s="156"/>
      <c r="BJ1433" s="108"/>
      <c r="BK1433" s="157"/>
      <c r="BL1433" s="158"/>
      <c r="BM1433" s="158"/>
      <c r="BN1433" s="158"/>
      <c r="BO1433" s="158"/>
      <c r="BP1433" s="159"/>
      <c r="BQ1433" s="159"/>
      <c r="BR1433" s="101"/>
    </row>
    <row r="1434" spans="1:70" s="177" customFormat="1" ht="12.75">
      <c r="A1434" s="101" t="s">
        <v>1842</v>
      </c>
      <c r="B1434" s="264">
        <v>68</v>
      </c>
      <c r="C1434" s="101" t="s">
        <v>1828</v>
      </c>
      <c r="D1434" s="265">
        <v>68</v>
      </c>
      <c r="E1434" s="266" t="s">
        <v>786</v>
      </c>
      <c r="F1434" s="50">
        <f>IF(D1434&lt;=70.6,(D1434-'[2]Stages'!$C$27)*'[2]Stages'!$H$28+'[2]Stages'!$E$27,IF(D1434&lt;=83.5,(D1434-'[2]Stages'!$C$28)*'[2]Stages'!$H$29+'[2]Stages'!$E$28,IF(D1434&lt;=85.8,(D1434-'[2]Stages'!$C$29)*'[2]Stages'!$H$30+'[2]Stages'!$E$29,IF(D1434&lt;=88.6,(D1434-'[2]Stages'!$C$30)*'[2]Stages'!$H$31+'[2]Stages'!$E$30,IF(D1434&lt;=93.6,(D1434-'[2]Stages'!$C$31)*'[2]Stages'!$H$32+'[2]Stages'!$E$31,IF(D1434&lt;=99.6,(D1434-'[2]Stages'!$C$32)*'[2]Stages'!$H$33+'[2]Stages'!$E$32))))))</f>
        <v>69.0421568627451</v>
      </c>
      <c r="G1434" s="267" t="s">
        <v>1829</v>
      </c>
      <c r="H1434" s="101" t="s">
        <v>1838</v>
      </c>
      <c r="I1434" s="101"/>
      <c r="J1434" s="101"/>
      <c r="K1434" s="101"/>
      <c r="L1434" s="101"/>
      <c r="M1434" s="101"/>
      <c r="N1434" s="101"/>
      <c r="O1434" s="101"/>
      <c r="P1434" s="101"/>
      <c r="Q1434" s="101" t="s">
        <v>1839</v>
      </c>
      <c r="R1434" s="254" t="s">
        <v>1843</v>
      </c>
      <c r="S1434" s="101"/>
      <c r="T1434" s="101"/>
      <c r="U1434" s="101"/>
      <c r="V1434" s="101"/>
      <c r="W1434" s="101" t="s">
        <v>1844</v>
      </c>
      <c r="X1434" s="101"/>
      <c r="Y1434" s="101"/>
      <c r="Z1434" s="101"/>
      <c r="AA1434" s="101"/>
      <c r="AB1434" s="18">
        <v>21.7</v>
      </c>
      <c r="AC1434" s="116">
        <v>20.2</v>
      </c>
      <c r="AD1434" s="116"/>
      <c r="AE1434" s="116">
        <v>20.2</v>
      </c>
      <c r="AF1434" s="116"/>
      <c r="AG1434" s="100"/>
      <c r="AH1434" s="268"/>
      <c r="AI1434" s="100"/>
      <c r="AJ1434" s="100"/>
      <c r="AK1434" s="101"/>
      <c r="AL1434" s="101"/>
      <c r="AM1434" s="101" t="s">
        <v>1834</v>
      </c>
      <c r="AN1434" s="101" t="s">
        <v>1835</v>
      </c>
      <c r="AO1434" s="101">
        <v>18</v>
      </c>
      <c r="AP1434" s="101">
        <v>1</v>
      </c>
      <c r="AQ1434" s="101"/>
      <c r="AR1434" s="101"/>
      <c r="AS1434" s="101">
        <v>2003</v>
      </c>
      <c r="AT1434" s="101"/>
      <c r="AU1434" s="101"/>
      <c r="AV1434" s="101"/>
      <c r="AW1434" s="101" t="s">
        <v>1836</v>
      </c>
      <c r="AX1434" s="101"/>
      <c r="AY1434" s="101"/>
      <c r="AZ1434" s="101"/>
      <c r="BA1434" s="101"/>
      <c r="BB1434" s="101"/>
      <c r="BC1434" s="101"/>
      <c r="BD1434" s="101"/>
      <c r="BE1434" s="155"/>
      <c r="BF1434" s="156"/>
      <c r="BG1434" s="156"/>
      <c r="BH1434" s="155"/>
      <c r="BI1434" s="156"/>
      <c r="BJ1434" s="108"/>
      <c r="BK1434" s="157"/>
      <c r="BL1434" s="158"/>
      <c r="BM1434" s="158"/>
      <c r="BN1434" s="158"/>
      <c r="BO1434" s="158"/>
      <c r="BP1434" s="159"/>
      <c r="BQ1434" s="159"/>
      <c r="BR1434" s="101"/>
    </row>
    <row r="1435" spans="1:70" s="177" customFormat="1" ht="12.75">
      <c r="A1435" s="101" t="s">
        <v>1845</v>
      </c>
      <c r="B1435" s="264">
        <v>68</v>
      </c>
      <c r="C1435" s="101" t="s">
        <v>1828</v>
      </c>
      <c r="D1435" s="265">
        <v>68</v>
      </c>
      <c r="E1435" s="266" t="s">
        <v>786</v>
      </c>
      <c r="F1435" s="50">
        <f>IF(D1435&lt;=70.6,(D1435-'[2]Stages'!$C$27)*'[2]Stages'!$H$28+'[2]Stages'!$E$27,IF(D1435&lt;=83.5,(D1435-'[2]Stages'!$C$28)*'[2]Stages'!$H$29+'[2]Stages'!$E$28,IF(D1435&lt;=85.8,(D1435-'[2]Stages'!$C$29)*'[2]Stages'!$H$30+'[2]Stages'!$E$29,IF(D1435&lt;=88.6,(D1435-'[2]Stages'!$C$30)*'[2]Stages'!$H$31+'[2]Stages'!$E$30,IF(D1435&lt;=93.6,(D1435-'[2]Stages'!$C$31)*'[2]Stages'!$H$32+'[2]Stages'!$E$31,IF(D1435&lt;=99.6,(D1435-'[2]Stages'!$C$32)*'[2]Stages'!$H$33+'[2]Stages'!$E$32))))))</f>
        <v>69.0421568627451</v>
      </c>
      <c r="G1435" s="267" t="s">
        <v>1829</v>
      </c>
      <c r="H1435" s="101" t="s">
        <v>1838</v>
      </c>
      <c r="I1435" s="101"/>
      <c r="J1435" s="101"/>
      <c r="K1435" s="101"/>
      <c r="L1435" s="101"/>
      <c r="M1435" s="101"/>
      <c r="N1435" s="101"/>
      <c r="O1435" s="101"/>
      <c r="P1435" s="101"/>
      <c r="Q1435" s="101" t="s">
        <v>227</v>
      </c>
      <c r="R1435" s="254" t="s">
        <v>1846</v>
      </c>
      <c r="S1435" s="101"/>
      <c r="T1435" s="101"/>
      <c r="U1435" s="101"/>
      <c r="V1435" s="101"/>
      <c r="W1435" s="101" t="s">
        <v>1847</v>
      </c>
      <c r="X1435" s="101"/>
      <c r="Y1435" s="101"/>
      <c r="Z1435" s="101"/>
      <c r="AA1435" s="101"/>
      <c r="AB1435" s="18">
        <v>21.7</v>
      </c>
      <c r="AC1435" s="116">
        <v>20</v>
      </c>
      <c r="AD1435" s="116"/>
      <c r="AE1435" s="116">
        <v>20</v>
      </c>
      <c r="AF1435" s="116"/>
      <c r="AG1435" s="100"/>
      <c r="AH1435" s="268"/>
      <c r="AI1435" s="100"/>
      <c r="AJ1435" s="100"/>
      <c r="AK1435" s="101"/>
      <c r="AL1435" s="101"/>
      <c r="AM1435" s="101" t="s">
        <v>1834</v>
      </c>
      <c r="AN1435" s="101" t="s">
        <v>1835</v>
      </c>
      <c r="AO1435" s="101">
        <v>18</v>
      </c>
      <c r="AP1435" s="101">
        <v>1</v>
      </c>
      <c r="AQ1435" s="101"/>
      <c r="AR1435" s="101"/>
      <c r="AS1435" s="101">
        <v>2003</v>
      </c>
      <c r="AT1435" s="101"/>
      <c r="AU1435" s="101"/>
      <c r="AV1435" s="101"/>
      <c r="AW1435" s="101" t="s">
        <v>1836</v>
      </c>
      <c r="AX1435" s="101"/>
      <c r="AY1435" s="101"/>
      <c r="AZ1435" s="101"/>
      <c r="BA1435" s="101"/>
      <c r="BB1435" s="101"/>
      <c r="BC1435" s="101"/>
      <c r="BD1435" s="101"/>
      <c r="BE1435" s="155"/>
      <c r="BF1435" s="156"/>
      <c r="BG1435" s="156"/>
      <c r="BH1435" s="155"/>
      <c r="BI1435" s="156"/>
      <c r="BJ1435" s="108"/>
      <c r="BK1435" s="157"/>
      <c r="BL1435" s="158"/>
      <c r="BM1435" s="158"/>
      <c r="BN1435" s="158"/>
      <c r="BO1435" s="158"/>
      <c r="BP1435" s="159"/>
      <c r="BQ1435" s="159"/>
      <c r="BR1435" s="101"/>
    </row>
    <row r="1436" spans="1:70" s="177" customFormat="1" ht="12.75">
      <c r="A1436" s="101" t="s">
        <v>1848</v>
      </c>
      <c r="B1436" s="264">
        <v>73.8</v>
      </c>
      <c r="C1436" s="101" t="s">
        <v>1828</v>
      </c>
      <c r="D1436" s="265">
        <v>73.8</v>
      </c>
      <c r="E1436" s="266" t="s">
        <v>786</v>
      </c>
      <c r="F1436" s="50">
        <f>IF(D1436&lt;=70.6,(D1436-'[2]Stages'!$C$27)*'[2]Stages'!$H$28+'[2]Stages'!$E$27,IF(D1436&lt;=83.5,(D1436-'[2]Stages'!$C$28)*'[2]Stages'!$H$29+'[2]Stages'!$E$28,IF(D1436&lt;=85.8,(D1436-'[2]Stages'!$C$29)*'[2]Stages'!$H$30+'[2]Stages'!$E$29,IF(D1436&lt;=88.6,(D1436-'[2]Stages'!$C$30)*'[2]Stages'!$H$31+'[2]Stages'!$E$30,IF(D1436&lt;=93.6,(D1436-'[2]Stages'!$C$31)*'[2]Stages'!$H$32+'[2]Stages'!$E$31,IF(D1436&lt;=99.6,(D1436-'[2]Stages'!$C$32)*'[2]Stages'!$H$33+'[2]Stages'!$E$32))))))</f>
        <v>74.90767441860464</v>
      </c>
      <c r="G1436" s="267" t="s">
        <v>1829</v>
      </c>
      <c r="H1436" s="101" t="s">
        <v>1849</v>
      </c>
      <c r="I1436" s="101"/>
      <c r="J1436" s="101"/>
      <c r="K1436" s="101"/>
      <c r="L1436" s="101"/>
      <c r="M1436" s="101"/>
      <c r="N1436" s="101"/>
      <c r="O1436" s="101"/>
      <c r="P1436" s="101"/>
      <c r="Q1436" s="101" t="s">
        <v>207</v>
      </c>
      <c r="R1436" s="101" t="s">
        <v>1850</v>
      </c>
      <c r="S1436" s="101"/>
      <c r="T1436" s="101"/>
      <c r="U1436" s="101"/>
      <c r="V1436" s="101"/>
      <c r="W1436" s="101" t="s">
        <v>1841</v>
      </c>
      <c r="X1436" s="101"/>
      <c r="Y1436" s="101"/>
      <c r="Z1436" s="101"/>
      <c r="AA1436" s="101"/>
      <c r="AB1436" s="18">
        <v>21.7</v>
      </c>
      <c r="AC1436" s="116">
        <v>21.4</v>
      </c>
      <c r="AD1436" s="116"/>
      <c r="AE1436" s="116">
        <v>21.4</v>
      </c>
      <c r="AF1436" s="116"/>
      <c r="AG1436" s="100"/>
      <c r="AH1436" s="268"/>
      <c r="AI1436" s="100"/>
      <c r="AJ1436" s="100"/>
      <c r="AK1436" s="101"/>
      <c r="AL1436" s="101"/>
      <c r="AM1436" s="101" t="s">
        <v>1834</v>
      </c>
      <c r="AN1436" s="101" t="s">
        <v>1835</v>
      </c>
      <c r="AO1436" s="101">
        <v>18</v>
      </c>
      <c r="AP1436" s="101">
        <v>1</v>
      </c>
      <c r="AQ1436" s="101"/>
      <c r="AR1436" s="101"/>
      <c r="AS1436" s="101">
        <v>2003</v>
      </c>
      <c r="AT1436" s="101"/>
      <c r="AU1436" s="101"/>
      <c r="AV1436" s="101"/>
      <c r="AW1436" s="101" t="s">
        <v>1836</v>
      </c>
      <c r="AX1436" s="101"/>
      <c r="AY1436" s="101"/>
      <c r="AZ1436" s="101"/>
      <c r="BA1436" s="101"/>
      <c r="BB1436" s="101"/>
      <c r="BC1436" s="101"/>
      <c r="BD1436" s="101"/>
      <c r="BE1436" s="155"/>
      <c r="BF1436" s="156"/>
      <c r="BG1436" s="156"/>
      <c r="BH1436" s="155"/>
      <c r="BI1436" s="156"/>
      <c r="BJ1436" s="108"/>
      <c r="BK1436" s="157"/>
      <c r="BL1436" s="158"/>
      <c r="BM1436" s="158"/>
      <c r="BN1436" s="158"/>
      <c r="BO1436" s="158"/>
      <c r="BP1436" s="159"/>
      <c r="BQ1436" s="159"/>
      <c r="BR1436" s="101"/>
    </row>
    <row r="1437" spans="1:70" s="177" customFormat="1" ht="12.75">
      <c r="A1437" s="101" t="s">
        <v>1851</v>
      </c>
      <c r="B1437" s="264">
        <v>73.8</v>
      </c>
      <c r="C1437" s="101" t="s">
        <v>1828</v>
      </c>
      <c r="D1437" s="265">
        <v>73.8</v>
      </c>
      <c r="E1437" s="266" t="s">
        <v>786</v>
      </c>
      <c r="F1437" s="50">
        <f>IF(D1437&lt;=70.6,(D1437-'[2]Stages'!$C$27)*'[2]Stages'!$H$28+'[2]Stages'!$E$27,IF(D1437&lt;=83.5,(D1437-'[2]Stages'!$C$28)*'[2]Stages'!$H$29+'[2]Stages'!$E$28,IF(D1437&lt;=85.8,(D1437-'[2]Stages'!$C$29)*'[2]Stages'!$H$30+'[2]Stages'!$E$29,IF(D1437&lt;=88.6,(D1437-'[2]Stages'!$C$30)*'[2]Stages'!$H$31+'[2]Stages'!$E$30,IF(D1437&lt;=93.6,(D1437-'[2]Stages'!$C$31)*'[2]Stages'!$H$32+'[2]Stages'!$E$31,IF(D1437&lt;=99.6,(D1437-'[2]Stages'!$C$32)*'[2]Stages'!$H$33+'[2]Stages'!$E$32))))))</f>
        <v>74.90767441860464</v>
      </c>
      <c r="G1437" s="267" t="s">
        <v>1829</v>
      </c>
      <c r="H1437" s="101" t="s">
        <v>1849</v>
      </c>
      <c r="I1437" s="101"/>
      <c r="J1437" s="101"/>
      <c r="K1437" s="101"/>
      <c r="L1437" s="101"/>
      <c r="M1437" s="101"/>
      <c r="N1437" s="101"/>
      <c r="O1437" s="101"/>
      <c r="P1437" s="101"/>
      <c r="Q1437" s="101" t="s">
        <v>207</v>
      </c>
      <c r="R1437" s="101" t="s">
        <v>1852</v>
      </c>
      <c r="S1437" s="101"/>
      <c r="T1437" s="101"/>
      <c r="U1437" s="101"/>
      <c r="V1437" s="101"/>
      <c r="W1437" s="101" t="s">
        <v>1853</v>
      </c>
      <c r="X1437" s="101"/>
      <c r="Y1437" s="101"/>
      <c r="Z1437" s="101"/>
      <c r="AA1437" s="101"/>
      <c r="AB1437" s="18">
        <v>21.7</v>
      </c>
      <c r="AC1437" s="116">
        <v>21.6</v>
      </c>
      <c r="AD1437" s="116"/>
      <c r="AE1437" s="116"/>
      <c r="AF1437" s="116"/>
      <c r="AG1437" s="100"/>
      <c r="AH1437" s="268"/>
      <c r="AI1437" s="100"/>
      <c r="AJ1437" s="100"/>
      <c r="AK1437" s="101"/>
      <c r="AL1437" s="101"/>
      <c r="AM1437" s="101" t="s">
        <v>1834</v>
      </c>
      <c r="AN1437" s="101" t="s">
        <v>1835</v>
      </c>
      <c r="AO1437" s="101">
        <v>18</v>
      </c>
      <c r="AP1437" s="101">
        <v>1</v>
      </c>
      <c r="AQ1437" s="101"/>
      <c r="AR1437" s="101"/>
      <c r="AS1437" s="101">
        <v>2003</v>
      </c>
      <c r="AT1437" s="101"/>
      <c r="AU1437" s="101"/>
      <c r="AV1437" s="101"/>
      <c r="AW1437" s="101" t="s">
        <v>1836</v>
      </c>
      <c r="AX1437" s="101"/>
      <c r="AY1437" s="101"/>
      <c r="AZ1437" s="101"/>
      <c r="BA1437" s="101"/>
      <c r="BB1437" s="101"/>
      <c r="BC1437" s="101"/>
      <c r="BD1437" s="101"/>
      <c r="BE1437" s="101"/>
      <c r="BF1437" s="101"/>
      <c r="BG1437" s="101"/>
      <c r="BH1437" s="101"/>
      <c r="BI1437" s="101"/>
      <c r="BJ1437" s="101"/>
      <c r="BK1437" s="157"/>
      <c r="BL1437" s="158"/>
      <c r="BM1437" s="158"/>
      <c r="BN1437" s="158"/>
      <c r="BO1437" s="158"/>
      <c r="BP1437" s="159"/>
      <c r="BQ1437" s="159"/>
      <c r="BR1437" s="101"/>
    </row>
    <row r="1438" spans="1:70" s="177" customFormat="1" ht="12.75">
      <c r="A1438" s="101" t="s">
        <v>1854</v>
      </c>
      <c r="B1438" s="264">
        <v>77.4</v>
      </c>
      <c r="C1438" s="101" t="s">
        <v>1828</v>
      </c>
      <c r="D1438" s="265">
        <v>77.4</v>
      </c>
      <c r="E1438" s="266" t="s">
        <v>786</v>
      </c>
      <c r="F1438" s="50">
        <f>IF(D1438&lt;=70.6,(D1438-'[2]Stages'!$C$27)*'[2]Stages'!$H$28+'[2]Stages'!$E$27,IF(D1438&lt;=83.5,(D1438-'[2]Stages'!$C$28)*'[2]Stages'!$H$29+'[2]Stages'!$E$28,IF(D1438&lt;=85.8,(D1438-'[2]Stages'!$C$29)*'[2]Stages'!$H$30+'[2]Stages'!$E$29,IF(D1438&lt;=88.6,(D1438-'[2]Stages'!$C$30)*'[2]Stages'!$H$31+'[2]Stages'!$E$30,IF(D1438&lt;=93.6,(D1438-'[2]Stages'!$C$31)*'[2]Stages'!$H$32+'[2]Stages'!$E$31,IF(D1438&lt;=99.6,(D1438-'[2]Stages'!$C$32)*'[2]Stages'!$H$33+'[2]Stages'!$E$32))))))</f>
        <v>78.12255813953489</v>
      </c>
      <c r="G1438" s="267" t="s">
        <v>1829</v>
      </c>
      <c r="H1438" s="101" t="s">
        <v>1855</v>
      </c>
      <c r="I1438" s="101"/>
      <c r="J1438" s="101"/>
      <c r="K1438" s="101"/>
      <c r="L1438" s="101"/>
      <c r="M1438" s="101"/>
      <c r="N1438" s="101"/>
      <c r="O1438" s="101"/>
      <c r="P1438" s="101"/>
      <c r="Q1438" s="101" t="s">
        <v>207</v>
      </c>
      <c r="R1438" s="101" t="s">
        <v>1856</v>
      </c>
      <c r="S1438" s="101"/>
      <c r="T1438" s="101"/>
      <c r="U1438" s="101"/>
      <c r="V1438" s="101"/>
      <c r="W1438" s="101" t="s">
        <v>1841</v>
      </c>
      <c r="X1438" s="101"/>
      <c r="Y1438" s="101"/>
      <c r="Z1438" s="101"/>
      <c r="AA1438" s="101"/>
      <c r="AB1438" s="18">
        <v>21.7</v>
      </c>
      <c r="AC1438" s="116">
        <v>19.2</v>
      </c>
      <c r="AD1438" s="116"/>
      <c r="AE1438" s="116">
        <v>19.2</v>
      </c>
      <c r="AF1438" s="116"/>
      <c r="AG1438" s="100"/>
      <c r="AH1438" s="268"/>
      <c r="AI1438" s="100"/>
      <c r="AJ1438" s="100"/>
      <c r="AK1438" s="101"/>
      <c r="AL1438" s="101"/>
      <c r="AM1438" s="101" t="s">
        <v>1834</v>
      </c>
      <c r="AN1438" s="101" t="s">
        <v>1835</v>
      </c>
      <c r="AO1438" s="101">
        <v>18</v>
      </c>
      <c r="AP1438" s="101">
        <v>1</v>
      </c>
      <c r="AQ1438" s="101"/>
      <c r="AR1438" s="101"/>
      <c r="AS1438" s="101">
        <v>2003</v>
      </c>
      <c r="AT1438" s="101"/>
      <c r="AU1438" s="101"/>
      <c r="AV1438" s="101"/>
      <c r="AW1438" s="101" t="s">
        <v>1836</v>
      </c>
      <c r="AX1438" s="101"/>
      <c r="AY1438" s="101"/>
      <c r="AZ1438" s="101"/>
      <c r="BA1438" s="101"/>
      <c r="BB1438" s="101"/>
      <c r="BC1438" s="101"/>
      <c r="BD1438" s="101"/>
      <c r="BE1438" s="101"/>
      <c r="BF1438" s="101"/>
      <c r="BG1438" s="101"/>
      <c r="BH1438" s="101"/>
      <c r="BI1438" s="101"/>
      <c r="BJ1438" s="101"/>
      <c r="BK1438" s="157"/>
      <c r="BL1438" s="158"/>
      <c r="BM1438" s="158"/>
      <c r="BN1438" s="158"/>
      <c r="BO1438" s="158"/>
      <c r="BP1438" s="159"/>
      <c r="BQ1438" s="159"/>
      <c r="BR1438" s="101"/>
    </row>
    <row r="1439" spans="1:70" s="177" customFormat="1" ht="12.75">
      <c r="A1439" s="101" t="s">
        <v>1857</v>
      </c>
      <c r="B1439" s="264">
        <v>82.1</v>
      </c>
      <c r="C1439" s="101" t="s">
        <v>1828</v>
      </c>
      <c r="D1439" s="265">
        <v>82.1</v>
      </c>
      <c r="E1439" s="266" t="s">
        <v>786</v>
      </c>
      <c r="F1439" s="50">
        <f>IF(D1439&lt;=70.6,(D1439-'[2]Stages'!$C$27)*'[2]Stages'!$H$28+'[2]Stages'!$E$27,IF(D1439&lt;=83.5,(D1439-'[2]Stages'!$C$28)*'[2]Stages'!$H$29+'[2]Stages'!$E$28,IF(D1439&lt;=85.8,(D1439-'[2]Stages'!$C$29)*'[2]Stages'!$H$30+'[2]Stages'!$E$29,IF(D1439&lt;=88.6,(D1439-'[2]Stages'!$C$30)*'[2]Stages'!$H$31+'[2]Stages'!$E$30,IF(D1439&lt;=93.6,(D1439-'[2]Stages'!$C$31)*'[2]Stages'!$H$32+'[2]Stages'!$E$31,IF(D1439&lt;=99.6,(D1439-'[2]Stages'!$C$32)*'[2]Stages'!$H$33+'[2]Stages'!$E$32))))))</f>
        <v>82.31976744186045</v>
      </c>
      <c r="G1439" s="267" t="s">
        <v>1829</v>
      </c>
      <c r="H1439" s="101" t="s">
        <v>1858</v>
      </c>
      <c r="I1439" s="101"/>
      <c r="J1439" s="101"/>
      <c r="K1439" s="101"/>
      <c r="L1439" s="101"/>
      <c r="M1439" s="101"/>
      <c r="N1439" s="101"/>
      <c r="O1439" s="101"/>
      <c r="P1439" s="101"/>
      <c r="Q1439" s="101" t="s">
        <v>207</v>
      </c>
      <c r="R1439" s="101" t="s">
        <v>1856</v>
      </c>
      <c r="S1439" s="101"/>
      <c r="T1439" s="101"/>
      <c r="U1439" s="101"/>
      <c r="V1439" s="101"/>
      <c r="W1439" s="101" t="s">
        <v>1859</v>
      </c>
      <c r="X1439" s="101"/>
      <c r="Y1439" s="101"/>
      <c r="Z1439" s="101"/>
      <c r="AA1439" s="101"/>
      <c r="AB1439" s="18">
        <v>21.7</v>
      </c>
      <c r="AC1439" s="116">
        <v>21.2</v>
      </c>
      <c r="AD1439" s="116"/>
      <c r="AE1439" s="116">
        <v>21.2</v>
      </c>
      <c r="AF1439" s="116"/>
      <c r="AG1439" s="100"/>
      <c r="AH1439" s="268"/>
      <c r="AI1439" s="100"/>
      <c r="AJ1439" s="100"/>
      <c r="AK1439" s="101"/>
      <c r="AL1439" s="101"/>
      <c r="AM1439" s="101" t="s">
        <v>1834</v>
      </c>
      <c r="AN1439" s="101" t="s">
        <v>1835</v>
      </c>
      <c r="AO1439" s="101">
        <v>18</v>
      </c>
      <c r="AP1439" s="101">
        <v>1</v>
      </c>
      <c r="AQ1439" s="101"/>
      <c r="AR1439" s="101"/>
      <c r="AS1439" s="101">
        <v>2003</v>
      </c>
      <c r="AT1439" s="101"/>
      <c r="AU1439" s="101"/>
      <c r="AV1439" s="101"/>
      <c r="AW1439" s="101" t="s">
        <v>1836</v>
      </c>
      <c r="AX1439" s="101"/>
      <c r="AY1439" s="101"/>
      <c r="AZ1439" s="101"/>
      <c r="BA1439" s="101"/>
      <c r="BB1439" s="101"/>
      <c r="BC1439" s="101"/>
      <c r="BD1439" s="101"/>
      <c r="BE1439" s="101"/>
      <c r="BF1439" s="101"/>
      <c r="BG1439" s="101"/>
      <c r="BH1439" s="101"/>
      <c r="BI1439" s="101"/>
      <c r="BJ1439" s="101"/>
      <c r="BK1439" s="157"/>
      <c r="BL1439" s="158"/>
      <c r="BM1439" s="158"/>
      <c r="BN1439" s="158"/>
      <c r="BO1439" s="158"/>
      <c r="BP1439" s="159"/>
      <c r="BQ1439" s="159"/>
      <c r="BR1439" s="101"/>
    </row>
    <row r="1440" spans="1:70" s="177" customFormat="1" ht="12.75">
      <c r="A1440" s="101" t="s">
        <v>1860</v>
      </c>
      <c r="B1440" s="264">
        <v>82.1</v>
      </c>
      <c r="C1440" s="101" t="s">
        <v>1828</v>
      </c>
      <c r="D1440" s="265">
        <v>82.1</v>
      </c>
      <c r="E1440" s="266" t="s">
        <v>786</v>
      </c>
      <c r="F1440" s="50">
        <f>IF(D1440&lt;=70.6,(D1440-'[2]Stages'!$C$27)*'[2]Stages'!$H$28+'[2]Stages'!$E$27,IF(D1440&lt;=83.5,(D1440-'[2]Stages'!$C$28)*'[2]Stages'!$H$29+'[2]Stages'!$E$28,IF(D1440&lt;=85.8,(D1440-'[2]Stages'!$C$29)*'[2]Stages'!$H$30+'[2]Stages'!$E$29,IF(D1440&lt;=88.6,(D1440-'[2]Stages'!$C$30)*'[2]Stages'!$H$31+'[2]Stages'!$E$30,IF(D1440&lt;=93.6,(D1440-'[2]Stages'!$C$31)*'[2]Stages'!$H$32+'[2]Stages'!$E$31,IF(D1440&lt;=99.6,(D1440-'[2]Stages'!$C$32)*'[2]Stages'!$H$33+'[2]Stages'!$E$32))))))</f>
        <v>82.31976744186045</v>
      </c>
      <c r="G1440" s="267" t="s">
        <v>1829</v>
      </c>
      <c r="H1440" s="101" t="s">
        <v>1858</v>
      </c>
      <c r="I1440" s="101"/>
      <c r="J1440" s="101"/>
      <c r="K1440" s="101"/>
      <c r="L1440" s="101"/>
      <c r="M1440" s="101"/>
      <c r="N1440" s="101"/>
      <c r="O1440" s="101"/>
      <c r="P1440" s="101"/>
      <c r="Q1440" s="101" t="s">
        <v>207</v>
      </c>
      <c r="R1440" s="101" t="s">
        <v>1861</v>
      </c>
      <c r="S1440" s="101"/>
      <c r="T1440" s="101"/>
      <c r="U1440" s="101"/>
      <c r="V1440" s="101"/>
      <c r="W1440" s="101" t="s">
        <v>1862</v>
      </c>
      <c r="X1440" s="101"/>
      <c r="Y1440" s="101"/>
      <c r="Z1440" s="101"/>
      <c r="AA1440" s="101"/>
      <c r="AB1440" s="18">
        <v>21.7</v>
      </c>
      <c r="AC1440" s="116">
        <v>20.4</v>
      </c>
      <c r="AD1440" s="116"/>
      <c r="AE1440" s="116">
        <v>20.4</v>
      </c>
      <c r="AF1440" s="116"/>
      <c r="AG1440" s="100"/>
      <c r="AH1440" s="268"/>
      <c r="AI1440" s="100"/>
      <c r="AJ1440" s="100"/>
      <c r="AK1440" s="101"/>
      <c r="AL1440" s="101"/>
      <c r="AM1440" s="101" t="s">
        <v>1834</v>
      </c>
      <c r="AN1440" s="101" t="s">
        <v>1835</v>
      </c>
      <c r="AO1440" s="101">
        <v>18</v>
      </c>
      <c r="AP1440" s="101">
        <v>1</v>
      </c>
      <c r="AQ1440" s="101"/>
      <c r="AR1440" s="101"/>
      <c r="AS1440" s="101">
        <v>2003</v>
      </c>
      <c r="AT1440" s="101"/>
      <c r="AU1440" s="101"/>
      <c r="AV1440" s="101"/>
      <c r="AW1440" s="101" t="s">
        <v>1836</v>
      </c>
      <c r="AX1440" s="101"/>
      <c r="AY1440" s="101"/>
      <c r="AZ1440" s="101"/>
      <c r="BA1440" s="101"/>
      <c r="BB1440" s="101"/>
      <c r="BC1440" s="101"/>
      <c r="BD1440" s="101"/>
      <c r="BE1440" s="101"/>
      <c r="BF1440" s="101"/>
      <c r="BG1440" s="101"/>
      <c r="BH1440" s="101"/>
      <c r="BI1440" s="101"/>
      <c r="BJ1440" s="101"/>
      <c r="BK1440" s="157"/>
      <c r="BL1440" s="158"/>
      <c r="BM1440" s="158"/>
      <c r="BN1440" s="158"/>
      <c r="BO1440" s="158"/>
      <c r="BP1440" s="159"/>
      <c r="BQ1440" s="159"/>
      <c r="BR1440" s="101"/>
    </row>
    <row r="1441" spans="1:70" s="177" customFormat="1" ht="12.75">
      <c r="A1441" s="101" t="s">
        <v>1863</v>
      </c>
      <c r="B1441" s="264">
        <v>82.1</v>
      </c>
      <c r="C1441" s="101" t="s">
        <v>1828</v>
      </c>
      <c r="D1441" s="265">
        <v>82.1</v>
      </c>
      <c r="E1441" s="266" t="s">
        <v>786</v>
      </c>
      <c r="F1441" s="50">
        <f>IF(D1441&lt;=70.6,(D1441-'[2]Stages'!$C$27)*'[2]Stages'!$H$28+'[2]Stages'!$E$27,IF(D1441&lt;=83.5,(D1441-'[2]Stages'!$C$28)*'[2]Stages'!$H$29+'[2]Stages'!$E$28,IF(D1441&lt;=85.8,(D1441-'[2]Stages'!$C$29)*'[2]Stages'!$H$30+'[2]Stages'!$E$29,IF(D1441&lt;=88.6,(D1441-'[2]Stages'!$C$30)*'[2]Stages'!$H$31+'[2]Stages'!$E$30,IF(D1441&lt;=93.6,(D1441-'[2]Stages'!$C$31)*'[2]Stages'!$H$32+'[2]Stages'!$E$31,IF(D1441&lt;=99.6,(D1441-'[2]Stages'!$C$32)*'[2]Stages'!$H$33+'[2]Stages'!$E$32))))))</f>
        <v>82.31976744186045</v>
      </c>
      <c r="G1441" s="267" t="s">
        <v>1829</v>
      </c>
      <c r="H1441" s="101" t="s">
        <v>1858</v>
      </c>
      <c r="I1441" s="101"/>
      <c r="J1441" s="101"/>
      <c r="K1441" s="101"/>
      <c r="L1441" s="101"/>
      <c r="M1441" s="101"/>
      <c r="N1441" s="101"/>
      <c r="O1441" s="101"/>
      <c r="P1441" s="101"/>
      <c r="Q1441" s="101" t="s">
        <v>207</v>
      </c>
      <c r="R1441" s="101" t="s">
        <v>1864</v>
      </c>
      <c r="S1441" s="101"/>
      <c r="T1441" s="101"/>
      <c r="U1441" s="101"/>
      <c r="V1441" s="101"/>
      <c r="W1441" s="101" t="s">
        <v>1841</v>
      </c>
      <c r="X1441" s="101"/>
      <c r="Y1441" s="101"/>
      <c r="Z1441" s="101"/>
      <c r="AA1441" s="101"/>
      <c r="AB1441" s="18">
        <v>21.7</v>
      </c>
      <c r="AC1441" s="116">
        <v>20.9</v>
      </c>
      <c r="AD1441" s="116"/>
      <c r="AE1441" s="116">
        <v>20.9</v>
      </c>
      <c r="AF1441" s="116"/>
      <c r="AG1441" s="100"/>
      <c r="AH1441" s="268"/>
      <c r="AI1441" s="100"/>
      <c r="AJ1441" s="100"/>
      <c r="AK1441" s="101"/>
      <c r="AL1441" s="101"/>
      <c r="AM1441" s="101" t="s">
        <v>1834</v>
      </c>
      <c r="AN1441" s="101" t="s">
        <v>1835</v>
      </c>
      <c r="AO1441" s="101">
        <v>18</v>
      </c>
      <c r="AP1441" s="101">
        <v>1</v>
      </c>
      <c r="AQ1441" s="101"/>
      <c r="AR1441" s="101"/>
      <c r="AS1441" s="101">
        <v>2003</v>
      </c>
      <c r="AT1441" s="101"/>
      <c r="AU1441" s="101"/>
      <c r="AV1441" s="101"/>
      <c r="AW1441" s="101" t="s">
        <v>1836</v>
      </c>
      <c r="AX1441" s="101"/>
      <c r="AY1441" s="101"/>
      <c r="AZ1441" s="101"/>
      <c r="BA1441" s="101"/>
      <c r="BB1441" s="101"/>
      <c r="BC1441" s="101"/>
      <c r="BD1441" s="101"/>
      <c r="BE1441" s="101"/>
      <c r="BF1441" s="101"/>
      <c r="BG1441" s="101"/>
      <c r="BH1441" s="101"/>
      <c r="BI1441" s="101"/>
      <c r="BJ1441" s="101"/>
      <c r="BK1441" s="157"/>
      <c r="BL1441" s="158"/>
      <c r="BM1441" s="158"/>
      <c r="BN1441" s="158"/>
      <c r="BO1441" s="158"/>
      <c r="BP1441" s="159"/>
      <c r="BQ1441" s="159"/>
      <c r="BR1441" s="101"/>
    </row>
    <row r="1442" spans="1:70" s="177" customFormat="1" ht="12.75">
      <c r="A1442" s="101" t="s">
        <v>1865</v>
      </c>
      <c r="B1442" s="264">
        <v>82.1</v>
      </c>
      <c r="C1442" s="101" t="s">
        <v>1828</v>
      </c>
      <c r="D1442" s="265">
        <v>82.1</v>
      </c>
      <c r="E1442" s="266" t="s">
        <v>786</v>
      </c>
      <c r="F1442" s="50">
        <f>IF(D1442&lt;=70.6,(D1442-'[2]Stages'!$C$27)*'[2]Stages'!$H$28+'[2]Stages'!$E$27,IF(D1442&lt;=83.5,(D1442-'[2]Stages'!$C$28)*'[2]Stages'!$H$29+'[2]Stages'!$E$28,IF(D1442&lt;=85.8,(D1442-'[2]Stages'!$C$29)*'[2]Stages'!$H$30+'[2]Stages'!$E$29,IF(D1442&lt;=88.6,(D1442-'[2]Stages'!$C$30)*'[2]Stages'!$H$31+'[2]Stages'!$E$30,IF(D1442&lt;=93.6,(D1442-'[2]Stages'!$C$31)*'[2]Stages'!$H$32+'[2]Stages'!$E$31,IF(D1442&lt;=99.6,(D1442-'[2]Stages'!$C$32)*'[2]Stages'!$H$33+'[2]Stages'!$E$32))))))</f>
        <v>82.31976744186045</v>
      </c>
      <c r="G1442" s="267" t="s">
        <v>1829</v>
      </c>
      <c r="H1442" s="101" t="s">
        <v>1858</v>
      </c>
      <c r="I1442" s="101"/>
      <c r="J1442" s="101"/>
      <c r="K1442" s="101"/>
      <c r="L1442" s="101"/>
      <c r="M1442" s="101"/>
      <c r="N1442" s="101"/>
      <c r="O1442" s="101"/>
      <c r="P1442" s="101"/>
      <c r="Q1442" s="101" t="s">
        <v>207</v>
      </c>
      <c r="R1442" s="101" t="s">
        <v>1861</v>
      </c>
      <c r="S1442" s="101"/>
      <c r="T1442" s="101"/>
      <c r="U1442" s="101"/>
      <c r="V1442" s="101"/>
      <c r="W1442" s="101" t="s">
        <v>1866</v>
      </c>
      <c r="X1442" s="101"/>
      <c r="Y1442" s="101"/>
      <c r="Z1442" s="101"/>
      <c r="AA1442" s="101"/>
      <c r="AB1442" s="18">
        <v>21.7</v>
      </c>
      <c r="AC1442" s="116">
        <v>21</v>
      </c>
      <c r="AD1442" s="116"/>
      <c r="AE1442" s="116"/>
      <c r="AF1442" s="116"/>
      <c r="AG1442" s="100"/>
      <c r="AH1442" s="268"/>
      <c r="AI1442" s="100"/>
      <c r="AJ1442" s="100"/>
      <c r="AK1442" s="101"/>
      <c r="AL1442" s="101"/>
      <c r="AM1442" s="101" t="s">
        <v>1834</v>
      </c>
      <c r="AN1442" s="101" t="s">
        <v>1835</v>
      </c>
      <c r="AO1442" s="101">
        <v>18</v>
      </c>
      <c r="AP1442" s="101">
        <v>1</v>
      </c>
      <c r="AQ1442" s="101"/>
      <c r="AR1442" s="101"/>
      <c r="AS1442" s="101">
        <v>2003</v>
      </c>
      <c r="AT1442" s="101"/>
      <c r="AU1442" s="101"/>
      <c r="AV1442" s="101"/>
      <c r="AW1442" s="101" t="s">
        <v>1836</v>
      </c>
      <c r="AX1442" s="101"/>
      <c r="AY1442" s="101"/>
      <c r="AZ1442" s="101"/>
      <c r="BA1442" s="101"/>
      <c r="BB1442" s="101"/>
      <c r="BC1442" s="101"/>
      <c r="BD1442" s="101"/>
      <c r="BE1442" s="101"/>
      <c r="BF1442" s="101"/>
      <c r="BG1442" s="101"/>
      <c r="BH1442" s="101"/>
      <c r="BI1442" s="101"/>
      <c r="BJ1442" s="101"/>
      <c r="BK1442" s="157"/>
      <c r="BL1442" s="158"/>
      <c r="BM1442" s="158"/>
      <c r="BN1442" s="158"/>
      <c r="BO1442" s="158"/>
      <c r="BP1442" s="159"/>
      <c r="BQ1442" s="159"/>
      <c r="BR1442" s="101"/>
    </row>
    <row r="1443" spans="1:70" s="177" customFormat="1" ht="12.75">
      <c r="A1443" s="101" t="s">
        <v>1867</v>
      </c>
      <c r="B1443" s="264">
        <v>82.1</v>
      </c>
      <c r="C1443" s="101" t="s">
        <v>1828</v>
      </c>
      <c r="D1443" s="265">
        <v>82.1</v>
      </c>
      <c r="E1443" s="266" t="s">
        <v>786</v>
      </c>
      <c r="F1443" s="50">
        <f>IF(D1443&lt;=70.6,(D1443-'[2]Stages'!$C$27)*'[2]Stages'!$H$28+'[2]Stages'!$E$27,IF(D1443&lt;=83.5,(D1443-'[2]Stages'!$C$28)*'[2]Stages'!$H$29+'[2]Stages'!$E$28,IF(D1443&lt;=85.8,(D1443-'[2]Stages'!$C$29)*'[2]Stages'!$H$30+'[2]Stages'!$E$29,IF(D1443&lt;=88.6,(D1443-'[2]Stages'!$C$30)*'[2]Stages'!$H$31+'[2]Stages'!$E$30,IF(D1443&lt;=93.6,(D1443-'[2]Stages'!$C$31)*'[2]Stages'!$H$32+'[2]Stages'!$E$31,IF(D1443&lt;=99.6,(D1443-'[2]Stages'!$C$32)*'[2]Stages'!$H$33+'[2]Stages'!$E$32))))))</f>
        <v>82.31976744186045</v>
      </c>
      <c r="G1443" s="267" t="s">
        <v>1829</v>
      </c>
      <c r="H1443" s="101" t="s">
        <v>1858</v>
      </c>
      <c r="I1443" s="101"/>
      <c r="J1443" s="101"/>
      <c r="K1443" s="101"/>
      <c r="L1443" s="101"/>
      <c r="M1443" s="101"/>
      <c r="N1443" s="101"/>
      <c r="O1443" s="101"/>
      <c r="P1443" s="101"/>
      <c r="Q1443" s="101" t="s">
        <v>207</v>
      </c>
      <c r="R1443" s="101" t="s">
        <v>1868</v>
      </c>
      <c r="S1443" s="101"/>
      <c r="T1443" s="101"/>
      <c r="U1443" s="101"/>
      <c r="V1443" s="101"/>
      <c r="W1443" s="101" t="s">
        <v>1833</v>
      </c>
      <c r="X1443" s="101"/>
      <c r="Y1443" s="101"/>
      <c r="Z1443" s="101"/>
      <c r="AA1443" s="101"/>
      <c r="AB1443" s="18">
        <v>21.7</v>
      </c>
      <c r="AC1443" s="116">
        <v>21.2</v>
      </c>
      <c r="AD1443" s="116"/>
      <c r="AE1443" s="116">
        <v>21.2</v>
      </c>
      <c r="AF1443" s="116"/>
      <c r="AG1443" s="100"/>
      <c r="AH1443" s="268"/>
      <c r="AI1443" s="100"/>
      <c r="AJ1443" s="100"/>
      <c r="AK1443" s="101"/>
      <c r="AL1443" s="101"/>
      <c r="AM1443" s="101" t="s">
        <v>1834</v>
      </c>
      <c r="AN1443" s="101" t="s">
        <v>1835</v>
      </c>
      <c r="AO1443" s="101">
        <v>18</v>
      </c>
      <c r="AP1443" s="101">
        <v>1</v>
      </c>
      <c r="AQ1443" s="101"/>
      <c r="AR1443" s="101"/>
      <c r="AS1443" s="101">
        <v>2003</v>
      </c>
      <c r="AT1443" s="101"/>
      <c r="AU1443" s="101"/>
      <c r="AV1443" s="101"/>
      <c r="AW1443" s="101" t="s">
        <v>1836</v>
      </c>
      <c r="AX1443" s="101"/>
      <c r="AY1443" s="101"/>
      <c r="AZ1443" s="101"/>
      <c r="BA1443" s="101"/>
      <c r="BB1443" s="101"/>
      <c r="BC1443" s="101"/>
      <c r="BD1443" s="101"/>
      <c r="BE1443" s="101"/>
      <c r="BF1443" s="101"/>
      <c r="BG1443" s="101"/>
      <c r="BH1443" s="101"/>
      <c r="BI1443" s="101"/>
      <c r="BJ1443" s="101"/>
      <c r="BK1443" s="157"/>
      <c r="BL1443" s="158"/>
      <c r="BM1443" s="158"/>
      <c r="BN1443" s="158"/>
      <c r="BO1443" s="158"/>
      <c r="BP1443" s="159"/>
      <c r="BQ1443" s="159"/>
      <c r="BR1443" s="101"/>
    </row>
    <row r="1444" spans="1:70" s="177" customFormat="1" ht="12.75">
      <c r="A1444" s="101" t="s">
        <v>1869</v>
      </c>
      <c r="B1444" s="264">
        <v>82.1</v>
      </c>
      <c r="C1444" s="101" t="s">
        <v>1828</v>
      </c>
      <c r="D1444" s="265">
        <v>82.1</v>
      </c>
      <c r="E1444" s="266" t="s">
        <v>786</v>
      </c>
      <c r="F1444" s="50">
        <f>IF(D1444&lt;=70.6,(D1444-'[2]Stages'!$C$27)*'[2]Stages'!$H$28+'[2]Stages'!$E$27,IF(D1444&lt;=83.5,(D1444-'[2]Stages'!$C$28)*'[2]Stages'!$H$29+'[2]Stages'!$E$28,IF(D1444&lt;=85.8,(D1444-'[2]Stages'!$C$29)*'[2]Stages'!$H$30+'[2]Stages'!$E$29,IF(D1444&lt;=88.6,(D1444-'[2]Stages'!$C$30)*'[2]Stages'!$H$31+'[2]Stages'!$E$30,IF(D1444&lt;=93.6,(D1444-'[2]Stages'!$C$31)*'[2]Stages'!$H$32+'[2]Stages'!$E$31,IF(D1444&lt;=99.6,(D1444-'[2]Stages'!$C$32)*'[2]Stages'!$H$33+'[2]Stages'!$E$32))))))</f>
        <v>82.31976744186045</v>
      </c>
      <c r="G1444" s="267" t="s">
        <v>1829</v>
      </c>
      <c r="H1444" s="101" t="s">
        <v>1858</v>
      </c>
      <c r="I1444" s="101"/>
      <c r="J1444" s="101"/>
      <c r="K1444" s="101"/>
      <c r="L1444" s="101"/>
      <c r="M1444" s="101"/>
      <c r="N1444" s="101"/>
      <c r="O1444" s="101"/>
      <c r="P1444" s="101"/>
      <c r="Q1444" s="101" t="s">
        <v>207</v>
      </c>
      <c r="R1444" s="101" t="s">
        <v>1868</v>
      </c>
      <c r="S1444" s="101"/>
      <c r="T1444" s="101"/>
      <c r="U1444" s="101"/>
      <c r="V1444" s="101"/>
      <c r="W1444" s="101" t="s">
        <v>1870</v>
      </c>
      <c r="X1444" s="101"/>
      <c r="Y1444" s="101"/>
      <c r="Z1444" s="101"/>
      <c r="AA1444" s="101"/>
      <c r="AB1444" s="18">
        <v>21.7</v>
      </c>
      <c r="AC1444" s="116">
        <v>21</v>
      </c>
      <c r="AD1444" s="116"/>
      <c r="AE1444" s="116">
        <v>21</v>
      </c>
      <c r="AF1444" s="116"/>
      <c r="AG1444" s="100"/>
      <c r="AH1444" s="268"/>
      <c r="AI1444" s="100"/>
      <c r="AJ1444" s="100"/>
      <c r="AK1444" s="101"/>
      <c r="AL1444" s="101"/>
      <c r="AM1444" s="101" t="s">
        <v>1834</v>
      </c>
      <c r="AN1444" s="101" t="s">
        <v>1835</v>
      </c>
      <c r="AO1444" s="101">
        <v>18</v>
      </c>
      <c r="AP1444" s="101">
        <v>1</v>
      </c>
      <c r="AQ1444" s="101"/>
      <c r="AR1444" s="101"/>
      <c r="AS1444" s="101">
        <v>2003</v>
      </c>
      <c r="AT1444" s="101"/>
      <c r="AU1444" s="101"/>
      <c r="AV1444" s="101"/>
      <c r="AW1444" s="101" t="s">
        <v>1836</v>
      </c>
      <c r="AX1444" s="101"/>
      <c r="AY1444" s="101"/>
      <c r="AZ1444" s="101"/>
      <c r="BA1444" s="101"/>
      <c r="BB1444" s="101"/>
      <c r="BC1444" s="101"/>
      <c r="BD1444" s="101"/>
      <c r="BE1444" s="101"/>
      <c r="BF1444" s="101"/>
      <c r="BG1444" s="101"/>
      <c r="BH1444" s="101"/>
      <c r="BI1444" s="101"/>
      <c r="BJ1444" s="101"/>
      <c r="BK1444" s="157"/>
      <c r="BL1444" s="158"/>
      <c r="BM1444" s="158"/>
      <c r="BN1444" s="158"/>
      <c r="BO1444" s="158"/>
      <c r="BP1444" s="159"/>
      <c r="BQ1444" s="159"/>
      <c r="BR1444" s="101"/>
    </row>
    <row r="1445" spans="1:70" s="177" customFormat="1" ht="12.75">
      <c r="A1445" s="101" t="s">
        <v>1871</v>
      </c>
      <c r="B1445" s="264">
        <v>82.8</v>
      </c>
      <c r="C1445" s="101" t="s">
        <v>1828</v>
      </c>
      <c r="D1445" s="265">
        <v>82.8</v>
      </c>
      <c r="E1445" s="266" t="s">
        <v>786</v>
      </c>
      <c r="F1445" s="50">
        <f>IF(D1445&lt;=70.6,(D1445-'[2]Stages'!$C$27)*'[2]Stages'!$H$28+'[2]Stages'!$E$27,IF(D1445&lt;=83.5,(D1445-'[2]Stages'!$C$28)*'[2]Stages'!$H$29+'[2]Stages'!$E$28,IF(D1445&lt;=85.8,(D1445-'[2]Stages'!$C$29)*'[2]Stages'!$H$30+'[2]Stages'!$E$29,IF(D1445&lt;=88.6,(D1445-'[2]Stages'!$C$30)*'[2]Stages'!$H$31+'[2]Stages'!$E$30,IF(D1445&lt;=93.6,(D1445-'[2]Stages'!$C$31)*'[2]Stages'!$H$32+'[2]Stages'!$E$31,IF(D1445&lt;=99.6,(D1445-'[2]Stages'!$C$32)*'[2]Stages'!$H$33+'[2]Stages'!$E$32))))))</f>
        <v>82.94488372093022</v>
      </c>
      <c r="G1445" s="267" t="s">
        <v>1829</v>
      </c>
      <c r="H1445" s="101" t="s">
        <v>1872</v>
      </c>
      <c r="I1445" s="101"/>
      <c r="J1445" s="101"/>
      <c r="K1445" s="101"/>
      <c r="L1445" s="101"/>
      <c r="M1445" s="101"/>
      <c r="N1445" s="101"/>
      <c r="O1445" s="101"/>
      <c r="P1445" s="101"/>
      <c r="Q1445" s="101" t="s">
        <v>207</v>
      </c>
      <c r="R1445" s="101" t="s">
        <v>1856</v>
      </c>
      <c r="S1445" s="101"/>
      <c r="T1445" s="101"/>
      <c r="U1445" s="101"/>
      <c r="V1445" s="101"/>
      <c r="W1445" s="101" t="s">
        <v>1859</v>
      </c>
      <c r="X1445" s="101"/>
      <c r="Y1445" s="101"/>
      <c r="Z1445" s="101"/>
      <c r="AA1445" s="101"/>
      <c r="AB1445" s="18">
        <v>21.7</v>
      </c>
      <c r="AC1445" s="116">
        <v>21.3</v>
      </c>
      <c r="AD1445" s="116"/>
      <c r="AE1445" s="116">
        <v>21.3</v>
      </c>
      <c r="AF1445" s="116"/>
      <c r="AG1445" s="100"/>
      <c r="AH1445" s="268"/>
      <c r="AI1445" s="100"/>
      <c r="AJ1445" s="100"/>
      <c r="AK1445" s="101"/>
      <c r="AL1445" s="101"/>
      <c r="AM1445" s="101" t="s">
        <v>1834</v>
      </c>
      <c r="AN1445" s="101" t="s">
        <v>1835</v>
      </c>
      <c r="AO1445" s="101">
        <v>18</v>
      </c>
      <c r="AP1445" s="101">
        <v>1</v>
      </c>
      <c r="AQ1445" s="101"/>
      <c r="AR1445" s="101"/>
      <c r="AS1445" s="101">
        <v>2003</v>
      </c>
      <c r="AT1445" s="101"/>
      <c r="AU1445" s="101"/>
      <c r="AV1445" s="101"/>
      <c r="AW1445" s="101" t="s">
        <v>1836</v>
      </c>
      <c r="AX1445" s="101"/>
      <c r="AY1445" s="101"/>
      <c r="AZ1445" s="101"/>
      <c r="BA1445" s="101"/>
      <c r="BB1445" s="101"/>
      <c r="BC1445" s="101"/>
      <c r="BD1445" s="101"/>
      <c r="BE1445" s="101"/>
      <c r="BF1445" s="101"/>
      <c r="BG1445" s="101"/>
      <c r="BH1445" s="101"/>
      <c r="BI1445" s="101"/>
      <c r="BJ1445" s="101"/>
      <c r="BK1445" s="157"/>
      <c r="BL1445" s="158"/>
      <c r="BM1445" s="158"/>
      <c r="BN1445" s="158"/>
      <c r="BO1445" s="158"/>
      <c r="BP1445" s="159"/>
      <c r="BQ1445" s="159"/>
      <c r="BR1445" s="101"/>
    </row>
    <row r="1446" spans="1:70" s="177" customFormat="1" ht="12.75">
      <c r="A1446" s="101" t="s">
        <v>1873</v>
      </c>
      <c r="B1446" s="264">
        <v>85.6</v>
      </c>
      <c r="C1446" s="101" t="s">
        <v>1828</v>
      </c>
      <c r="D1446" s="265">
        <v>85.6</v>
      </c>
      <c r="E1446" s="266" t="s">
        <v>786</v>
      </c>
      <c r="F1446" s="50">
        <f>IF(D1446&lt;=70.6,(D1446-'[2]Stages'!$C$27)*'[2]Stages'!$H$28+'[2]Stages'!$E$27,IF(D1446&lt;=83.5,(D1446-'[2]Stages'!$C$28)*'[2]Stages'!$H$29+'[2]Stages'!$E$28,IF(D1446&lt;=85.8,(D1446-'[2]Stages'!$C$29)*'[2]Stages'!$H$30+'[2]Stages'!$E$29,IF(D1446&lt;=88.6,(D1446-'[2]Stages'!$C$30)*'[2]Stages'!$H$31+'[2]Stages'!$E$30,IF(D1446&lt;=93.6,(D1446-'[2]Stages'!$C$31)*'[2]Stages'!$H$32+'[2]Stages'!$E$31,IF(D1446&lt;=99.6,(D1446-'[2]Stages'!$C$32)*'[2]Stages'!$H$33+'[2]Stages'!$E$32))))))</f>
        <v>85.92565217391305</v>
      </c>
      <c r="G1446" s="267" t="s">
        <v>1829</v>
      </c>
      <c r="H1446" s="101" t="s">
        <v>1874</v>
      </c>
      <c r="I1446" s="101"/>
      <c r="J1446" s="101"/>
      <c r="K1446" s="101"/>
      <c r="L1446" s="101"/>
      <c r="M1446" s="101"/>
      <c r="N1446" s="101"/>
      <c r="O1446" s="101"/>
      <c r="P1446" s="101"/>
      <c r="Q1446" s="101" t="s">
        <v>207</v>
      </c>
      <c r="R1446" s="101" t="s">
        <v>1856</v>
      </c>
      <c r="S1446" s="101"/>
      <c r="T1446" s="101"/>
      <c r="U1446" s="101"/>
      <c r="V1446" s="101"/>
      <c r="W1446" s="101" t="s">
        <v>1859</v>
      </c>
      <c r="X1446" s="101"/>
      <c r="Y1446" s="101"/>
      <c r="Z1446" s="101"/>
      <c r="AA1446" s="101"/>
      <c r="AB1446" s="18">
        <v>21.7</v>
      </c>
      <c r="AC1446" s="116">
        <v>20.9</v>
      </c>
      <c r="AD1446" s="116"/>
      <c r="AE1446" s="116">
        <v>20.9</v>
      </c>
      <c r="AF1446" s="116"/>
      <c r="AG1446" s="100"/>
      <c r="AH1446" s="268"/>
      <c r="AI1446" s="100"/>
      <c r="AJ1446" s="100"/>
      <c r="AK1446" s="101"/>
      <c r="AL1446" s="101"/>
      <c r="AM1446" s="101" t="s">
        <v>1834</v>
      </c>
      <c r="AN1446" s="101" t="s">
        <v>1835</v>
      </c>
      <c r="AO1446" s="101">
        <v>18</v>
      </c>
      <c r="AP1446" s="101">
        <v>1</v>
      </c>
      <c r="AQ1446" s="101"/>
      <c r="AR1446" s="101"/>
      <c r="AS1446" s="101">
        <v>2003</v>
      </c>
      <c r="AT1446" s="101"/>
      <c r="AU1446" s="101"/>
      <c r="AV1446" s="101"/>
      <c r="AW1446" s="101" t="s">
        <v>1836</v>
      </c>
      <c r="AX1446" s="101"/>
      <c r="AY1446" s="101"/>
      <c r="AZ1446" s="101"/>
      <c r="BA1446" s="101"/>
      <c r="BB1446" s="101"/>
      <c r="BC1446" s="101"/>
      <c r="BD1446" s="101"/>
      <c r="BE1446" s="101"/>
      <c r="BF1446" s="101"/>
      <c r="BG1446" s="101"/>
      <c r="BH1446" s="101"/>
      <c r="BI1446" s="101"/>
      <c r="BJ1446" s="101"/>
      <c r="BK1446" s="157"/>
      <c r="BL1446" s="158"/>
      <c r="BM1446" s="158"/>
      <c r="BN1446" s="158"/>
      <c r="BO1446" s="158"/>
      <c r="BP1446" s="159"/>
      <c r="BQ1446" s="159"/>
      <c r="BR1446" s="101"/>
    </row>
    <row r="1447" spans="1:70" s="177" customFormat="1" ht="12.75">
      <c r="A1447" s="101" t="s">
        <v>1875</v>
      </c>
      <c r="B1447" s="264">
        <v>87.4</v>
      </c>
      <c r="C1447" s="101" t="s">
        <v>1828</v>
      </c>
      <c r="D1447" s="265">
        <v>87.4</v>
      </c>
      <c r="E1447" s="266" t="s">
        <v>786</v>
      </c>
      <c r="F1447" s="50">
        <f>IF(D1447&lt;=70.6,(D1447-'[2]Stages'!$C$27)*'[2]Stages'!$H$28+'[2]Stages'!$E$27,IF(D1447&lt;=83.5,(D1447-'[2]Stages'!$C$28)*'[2]Stages'!$H$29+'[2]Stages'!$E$28,IF(D1447&lt;=85.8,(D1447-'[2]Stages'!$C$29)*'[2]Stages'!$H$30+'[2]Stages'!$E$29,IF(D1447&lt;=88.6,(D1447-'[2]Stages'!$C$30)*'[2]Stages'!$H$31+'[2]Stages'!$E$30,IF(D1447&lt;=93.6,(D1447-'[2]Stages'!$C$31)*'[2]Stages'!$H$32+'[2]Stages'!$E$31,IF(D1447&lt;=99.6,(D1447-'[2]Stages'!$C$32)*'[2]Stages'!$H$33+'[2]Stages'!$E$32))))))</f>
        <v>88.1957142857143</v>
      </c>
      <c r="G1447" s="267" t="s">
        <v>1829</v>
      </c>
      <c r="H1447" s="101" t="s">
        <v>1876</v>
      </c>
      <c r="I1447" s="101"/>
      <c r="J1447" s="101"/>
      <c r="K1447" s="101"/>
      <c r="L1447" s="101"/>
      <c r="M1447" s="101"/>
      <c r="N1447" s="101"/>
      <c r="O1447" s="101"/>
      <c r="P1447" s="101"/>
      <c r="Q1447" s="101" t="s">
        <v>207</v>
      </c>
      <c r="R1447" s="101" t="s">
        <v>1877</v>
      </c>
      <c r="S1447" s="101"/>
      <c r="T1447" s="101"/>
      <c r="U1447" s="101"/>
      <c r="V1447" s="101"/>
      <c r="W1447" s="101" t="s">
        <v>1841</v>
      </c>
      <c r="X1447" s="101"/>
      <c r="Y1447" s="101"/>
      <c r="Z1447" s="101"/>
      <c r="AA1447" s="101"/>
      <c r="AB1447" s="18">
        <v>21.7</v>
      </c>
      <c r="AC1447" s="116">
        <v>19.7</v>
      </c>
      <c r="AD1447" s="116"/>
      <c r="AE1447" s="116">
        <v>19.7</v>
      </c>
      <c r="AF1447" s="116"/>
      <c r="AG1447" s="100"/>
      <c r="AH1447" s="268"/>
      <c r="AI1447" s="100"/>
      <c r="AJ1447" s="100"/>
      <c r="AK1447" s="101"/>
      <c r="AL1447" s="101"/>
      <c r="AM1447" s="101" t="s">
        <v>1834</v>
      </c>
      <c r="AN1447" s="101" t="s">
        <v>1835</v>
      </c>
      <c r="AO1447" s="101">
        <v>18</v>
      </c>
      <c r="AP1447" s="101">
        <v>1</v>
      </c>
      <c r="AQ1447" s="101"/>
      <c r="AR1447" s="101"/>
      <c r="AS1447" s="101">
        <v>2003</v>
      </c>
      <c r="AT1447" s="101"/>
      <c r="AU1447" s="101"/>
      <c r="AV1447" s="101"/>
      <c r="AW1447" s="101" t="s">
        <v>1836</v>
      </c>
      <c r="AX1447" s="101"/>
      <c r="AY1447" s="101"/>
      <c r="AZ1447" s="101"/>
      <c r="BA1447" s="101"/>
      <c r="BB1447" s="101"/>
      <c r="BC1447" s="101"/>
      <c r="BD1447" s="101"/>
      <c r="BE1447" s="101"/>
      <c r="BF1447" s="101"/>
      <c r="BG1447" s="101"/>
      <c r="BH1447" s="101"/>
      <c r="BI1447" s="101"/>
      <c r="BJ1447" s="101"/>
      <c r="BK1447" s="157"/>
      <c r="BL1447" s="158"/>
      <c r="BM1447" s="158"/>
      <c r="BN1447" s="158"/>
      <c r="BO1447" s="158"/>
      <c r="BP1447" s="159"/>
      <c r="BQ1447" s="159"/>
      <c r="BR1447" s="101"/>
    </row>
    <row r="1448" spans="1:70" s="177" customFormat="1" ht="12.75">
      <c r="A1448" s="101" t="s">
        <v>1878</v>
      </c>
      <c r="B1448" s="264">
        <v>91.2</v>
      </c>
      <c r="C1448" s="101" t="s">
        <v>1828</v>
      </c>
      <c r="D1448" s="265">
        <v>91.2</v>
      </c>
      <c r="E1448" s="266" t="s">
        <v>786</v>
      </c>
      <c r="F1448" s="50">
        <f>IF(D1448&lt;=70.6,(D1448-'[2]Stages'!$C$27)*'[2]Stages'!$H$28+'[2]Stages'!$E$27,IF(D1448&lt;=83.5,(D1448-'[2]Stages'!$C$28)*'[2]Stages'!$H$29+'[2]Stages'!$E$28,IF(D1448&lt;=85.8,(D1448-'[2]Stages'!$C$29)*'[2]Stages'!$H$30+'[2]Stages'!$E$29,IF(D1448&lt;=88.6,(D1448-'[2]Stages'!$C$30)*'[2]Stages'!$H$31+'[2]Stages'!$E$30,IF(D1448&lt;=93.6,(D1448-'[2]Stages'!$C$31)*'[2]Stages'!$H$32+'[2]Stages'!$E$31,IF(D1448&lt;=99.6,(D1448-'[2]Stages'!$C$32)*'[2]Stages'!$H$33+'[2]Stages'!$E$32))))))</f>
        <v>91.89840000000001</v>
      </c>
      <c r="G1448" s="267" t="s">
        <v>1829</v>
      </c>
      <c r="H1448" s="101" t="s">
        <v>1879</v>
      </c>
      <c r="I1448" s="101"/>
      <c r="J1448" s="101"/>
      <c r="K1448" s="101"/>
      <c r="L1448" s="101"/>
      <c r="M1448" s="101"/>
      <c r="N1448" s="101"/>
      <c r="O1448" s="101"/>
      <c r="P1448" s="101"/>
      <c r="Q1448" s="101" t="s">
        <v>207</v>
      </c>
      <c r="R1448" s="101" t="s">
        <v>1880</v>
      </c>
      <c r="S1448" s="101"/>
      <c r="T1448" s="101"/>
      <c r="U1448" s="101"/>
      <c r="V1448" s="101"/>
      <c r="W1448" s="101" t="s">
        <v>1844</v>
      </c>
      <c r="X1448" s="101"/>
      <c r="Y1448" s="101"/>
      <c r="Z1448" s="101"/>
      <c r="AA1448" s="101"/>
      <c r="AB1448" s="18">
        <v>21.7</v>
      </c>
      <c r="AC1448" s="116">
        <v>18.4</v>
      </c>
      <c r="AD1448" s="116"/>
      <c r="AE1448" s="116">
        <v>18.4</v>
      </c>
      <c r="AF1448" s="116"/>
      <c r="AG1448" s="100"/>
      <c r="AH1448" s="268"/>
      <c r="AI1448" s="100"/>
      <c r="AJ1448" s="100"/>
      <c r="AK1448" s="101"/>
      <c r="AL1448" s="101"/>
      <c r="AM1448" s="101" t="s">
        <v>1834</v>
      </c>
      <c r="AN1448" s="101" t="s">
        <v>1835</v>
      </c>
      <c r="AO1448" s="101">
        <v>18</v>
      </c>
      <c r="AP1448" s="101">
        <v>1</v>
      </c>
      <c r="AQ1448" s="101"/>
      <c r="AR1448" s="101"/>
      <c r="AS1448" s="101">
        <v>2003</v>
      </c>
      <c r="AT1448" s="101"/>
      <c r="AU1448" s="101"/>
      <c r="AV1448" s="101"/>
      <c r="AW1448" s="101" t="s">
        <v>1836</v>
      </c>
      <c r="AX1448" s="101"/>
      <c r="AY1448" s="101"/>
      <c r="AZ1448" s="101"/>
      <c r="BA1448" s="101"/>
      <c r="BB1448" s="101"/>
      <c r="BC1448" s="101"/>
      <c r="BD1448" s="101"/>
      <c r="BE1448" s="101"/>
      <c r="BF1448" s="101"/>
      <c r="BG1448" s="101"/>
      <c r="BH1448" s="101"/>
      <c r="BI1448" s="101"/>
      <c r="BJ1448" s="101"/>
      <c r="BK1448" s="157"/>
      <c r="BL1448" s="158"/>
      <c r="BM1448" s="158"/>
      <c r="BN1448" s="158"/>
      <c r="BO1448" s="158"/>
      <c r="BP1448" s="159"/>
      <c r="BQ1448" s="159"/>
      <c r="BR1448" s="101"/>
    </row>
    <row r="1449" spans="1:70" s="177" customFormat="1" ht="12.75">
      <c r="A1449" s="101" t="s">
        <v>1881</v>
      </c>
      <c r="B1449" s="264">
        <v>91.2</v>
      </c>
      <c r="C1449" s="101" t="s">
        <v>1828</v>
      </c>
      <c r="D1449" s="265">
        <v>91.2</v>
      </c>
      <c r="E1449" s="266" t="s">
        <v>786</v>
      </c>
      <c r="F1449" s="50">
        <f>IF(D1449&lt;=70.6,(D1449-'[2]Stages'!$C$27)*'[2]Stages'!$H$28+'[2]Stages'!$E$27,IF(D1449&lt;=83.5,(D1449-'[2]Stages'!$C$28)*'[2]Stages'!$H$29+'[2]Stages'!$E$28,IF(D1449&lt;=85.8,(D1449-'[2]Stages'!$C$29)*'[2]Stages'!$H$30+'[2]Stages'!$E$29,IF(D1449&lt;=88.6,(D1449-'[2]Stages'!$C$30)*'[2]Stages'!$H$31+'[2]Stages'!$E$30,IF(D1449&lt;=93.6,(D1449-'[2]Stages'!$C$31)*'[2]Stages'!$H$32+'[2]Stages'!$E$31,IF(D1449&lt;=99.6,(D1449-'[2]Stages'!$C$32)*'[2]Stages'!$H$33+'[2]Stages'!$E$32))))))</f>
        <v>91.89840000000001</v>
      </c>
      <c r="G1449" s="267" t="s">
        <v>1829</v>
      </c>
      <c r="H1449" s="101" t="s">
        <v>1879</v>
      </c>
      <c r="I1449" s="101"/>
      <c r="J1449" s="101"/>
      <c r="K1449" s="101"/>
      <c r="L1449" s="101"/>
      <c r="M1449" s="101"/>
      <c r="N1449" s="101"/>
      <c r="O1449" s="101"/>
      <c r="P1449" s="101"/>
      <c r="Q1449" s="101" t="s">
        <v>207</v>
      </c>
      <c r="R1449" s="105" t="s">
        <v>1882</v>
      </c>
      <c r="S1449" s="101"/>
      <c r="T1449" s="101"/>
      <c r="U1449" s="101"/>
      <c r="V1449" s="101"/>
      <c r="W1449" s="101" t="s">
        <v>1841</v>
      </c>
      <c r="X1449" s="101"/>
      <c r="Y1449" s="101"/>
      <c r="Z1449" s="101"/>
      <c r="AA1449" s="101"/>
      <c r="AB1449" s="18">
        <v>21.7</v>
      </c>
      <c r="AC1449" s="116">
        <v>20.1</v>
      </c>
      <c r="AD1449" s="116"/>
      <c r="AE1449" s="116">
        <v>20.1</v>
      </c>
      <c r="AF1449" s="116"/>
      <c r="AG1449" s="100"/>
      <c r="AH1449" s="268"/>
      <c r="AI1449" s="100"/>
      <c r="AJ1449" s="100"/>
      <c r="AK1449" s="101"/>
      <c r="AL1449" s="101"/>
      <c r="AM1449" s="101" t="s">
        <v>1834</v>
      </c>
      <c r="AN1449" s="101" t="s">
        <v>1835</v>
      </c>
      <c r="AO1449" s="101">
        <v>18</v>
      </c>
      <c r="AP1449" s="101">
        <v>1</v>
      </c>
      <c r="AQ1449" s="101"/>
      <c r="AR1449" s="101"/>
      <c r="AS1449" s="101">
        <v>2003</v>
      </c>
      <c r="AT1449" s="101"/>
      <c r="AU1449" s="101"/>
      <c r="AV1449" s="101"/>
      <c r="AW1449" s="101" t="s">
        <v>1836</v>
      </c>
      <c r="AX1449" s="101"/>
      <c r="AY1449" s="101"/>
      <c r="AZ1449" s="101"/>
      <c r="BA1449" s="101"/>
      <c r="BB1449" s="101"/>
      <c r="BC1449" s="101"/>
      <c r="BD1449" s="101"/>
      <c r="BE1449" s="101"/>
      <c r="BF1449" s="101"/>
      <c r="BG1449" s="101"/>
      <c r="BH1449" s="101"/>
      <c r="BI1449" s="101"/>
      <c r="BJ1449" s="101"/>
      <c r="BK1449" s="157"/>
      <c r="BL1449" s="158"/>
      <c r="BM1449" s="158"/>
      <c r="BN1449" s="158"/>
      <c r="BO1449" s="158"/>
      <c r="BP1449" s="159"/>
      <c r="BQ1449" s="159"/>
      <c r="BR1449" s="101"/>
    </row>
    <row r="1450" spans="1:70" s="177" customFormat="1" ht="12.75">
      <c r="A1450" s="101" t="s">
        <v>1883</v>
      </c>
      <c r="B1450" s="264">
        <v>92.6</v>
      </c>
      <c r="C1450" s="101" t="s">
        <v>1828</v>
      </c>
      <c r="D1450" s="265">
        <v>92.6</v>
      </c>
      <c r="E1450" s="266" t="s">
        <v>786</v>
      </c>
      <c r="F1450" s="50">
        <f>IF(D1450&lt;=70.6,(D1450-'[2]Stages'!$C$27)*'[2]Stages'!$H$28+'[2]Stages'!$E$27,IF(D1450&lt;=83.5,(D1450-'[2]Stages'!$C$28)*'[2]Stages'!$H$29+'[2]Stages'!$E$28,IF(D1450&lt;=85.8,(D1450-'[2]Stages'!$C$29)*'[2]Stages'!$H$30+'[2]Stages'!$E$29,IF(D1450&lt;=88.6,(D1450-'[2]Stages'!$C$30)*'[2]Stages'!$H$31+'[2]Stages'!$E$30,IF(D1450&lt;=93.6,(D1450-'[2]Stages'!$C$31)*'[2]Stages'!$H$32+'[2]Stages'!$E$31,IF(D1450&lt;=99.6,(D1450-'[2]Stages'!$C$32)*'[2]Stages'!$H$33+'[2]Stages'!$E$32))))))</f>
        <v>93.066</v>
      </c>
      <c r="G1450" s="267" t="s">
        <v>1829</v>
      </c>
      <c r="H1450" s="101" t="s">
        <v>1884</v>
      </c>
      <c r="I1450" s="101"/>
      <c r="J1450" s="101"/>
      <c r="K1450" s="101"/>
      <c r="L1450" s="101"/>
      <c r="M1450" s="101"/>
      <c r="N1450" s="101"/>
      <c r="O1450" s="101"/>
      <c r="P1450" s="101"/>
      <c r="Q1450" s="101" t="s">
        <v>1839</v>
      </c>
      <c r="R1450" s="254" t="s">
        <v>1885</v>
      </c>
      <c r="S1450" s="101"/>
      <c r="T1450" s="101"/>
      <c r="U1450" s="101"/>
      <c r="V1450" s="101"/>
      <c r="W1450" s="101" t="s">
        <v>1886</v>
      </c>
      <c r="X1450" s="101"/>
      <c r="Y1450" s="101"/>
      <c r="Z1450" s="101"/>
      <c r="AA1450" s="101"/>
      <c r="AB1450" s="18">
        <v>21.7</v>
      </c>
      <c r="AC1450" s="116">
        <v>17.2</v>
      </c>
      <c r="AD1450" s="116"/>
      <c r="AE1450" s="116"/>
      <c r="AF1450" s="116"/>
      <c r="AG1450" s="100"/>
      <c r="AH1450" s="268"/>
      <c r="AI1450" s="100"/>
      <c r="AJ1450" s="100"/>
      <c r="AK1450" s="101"/>
      <c r="AL1450" s="101"/>
      <c r="AM1450" s="101" t="s">
        <v>1834</v>
      </c>
      <c r="AN1450" s="101" t="s">
        <v>1835</v>
      </c>
      <c r="AO1450" s="101">
        <v>18</v>
      </c>
      <c r="AP1450" s="101">
        <v>1</v>
      </c>
      <c r="AQ1450" s="101"/>
      <c r="AR1450" s="101"/>
      <c r="AS1450" s="101">
        <v>2003</v>
      </c>
      <c r="AT1450" s="101"/>
      <c r="AU1450" s="101"/>
      <c r="AV1450" s="101"/>
      <c r="AW1450" s="101" t="s">
        <v>1836</v>
      </c>
      <c r="AX1450" s="101"/>
      <c r="AY1450" s="101"/>
      <c r="AZ1450" s="101"/>
      <c r="BA1450" s="101"/>
      <c r="BB1450" s="101"/>
      <c r="BC1450" s="101"/>
      <c r="BD1450" s="101"/>
      <c r="BE1450" s="101"/>
      <c r="BF1450" s="101"/>
      <c r="BG1450" s="101"/>
      <c r="BH1450" s="101"/>
      <c r="BI1450" s="101"/>
      <c r="BJ1450" s="101"/>
      <c r="BK1450" s="157"/>
      <c r="BL1450" s="158"/>
      <c r="BM1450" s="158"/>
      <c r="BN1450" s="158"/>
      <c r="BO1450" s="158"/>
      <c r="BP1450" s="159"/>
      <c r="BQ1450" s="159"/>
      <c r="BR1450" s="101"/>
    </row>
    <row r="1451" spans="1:70" s="177" customFormat="1" ht="12.75">
      <c r="A1451" s="101" t="s">
        <v>1887</v>
      </c>
      <c r="B1451" s="264">
        <v>94.5</v>
      </c>
      <c r="C1451" s="101" t="s">
        <v>1828</v>
      </c>
      <c r="D1451" s="265">
        <v>94.5</v>
      </c>
      <c r="E1451" s="266" t="s">
        <v>786</v>
      </c>
      <c r="F1451" s="50">
        <f>IF(D1451&lt;=70.6,(D1451-'[2]Stages'!$C$27)*'[2]Stages'!$H$28+'[2]Stages'!$E$27,IF(D1451&lt;=83.5,(D1451-'[2]Stages'!$C$28)*'[2]Stages'!$H$29+'[2]Stages'!$E$28,IF(D1451&lt;=85.8,(D1451-'[2]Stages'!$C$29)*'[2]Stages'!$H$30+'[2]Stages'!$E$29,IF(D1451&lt;=88.6,(D1451-'[2]Stages'!$C$30)*'[2]Stages'!$H$31+'[2]Stages'!$E$30,IF(D1451&lt;=93.6,(D1451-'[2]Stages'!$C$31)*'[2]Stages'!$H$32+'[2]Stages'!$E$31,IF(D1451&lt;=99.6,(D1451-'[2]Stages'!$C$32)*'[2]Stages'!$H$33+'[2]Stages'!$E$32))))))</f>
        <v>94.84500000000001</v>
      </c>
      <c r="G1451" s="267" t="s">
        <v>1829</v>
      </c>
      <c r="H1451" s="101" t="s">
        <v>1888</v>
      </c>
      <c r="I1451" s="101"/>
      <c r="J1451" s="101"/>
      <c r="K1451" s="101"/>
      <c r="L1451" s="101"/>
      <c r="M1451" s="101"/>
      <c r="N1451" s="101"/>
      <c r="O1451" s="101"/>
      <c r="P1451" s="101"/>
      <c r="Q1451" s="101" t="s">
        <v>207</v>
      </c>
      <c r="R1451" s="101" t="s">
        <v>1889</v>
      </c>
      <c r="S1451" s="101"/>
      <c r="T1451" s="101"/>
      <c r="U1451" s="101"/>
      <c r="V1451" s="101"/>
      <c r="W1451" s="101" t="s">
        <v>1890</v>
      </c>
      <c r="X1451" s="101"/>
      <c r="Y1451" s="101"/>
      <c r="Z1451" s="101"/>
      <c r="AA1451" s="101"/>
      <c r="AB1451" s="18">
        <v>21.7</v>
      </c>
      <c r="AC1451" s="116">
        <v>19.3</v>
      </c>
      <c r="AD1451" s="116"/>
      <c r="AE1451" s="116"/>
      <c r="AF1451" s="116"/>
      <c r="AG1451" s="100"/>
      <c r="AH1451" s="268"/>
      <c r="AI1451" s="100"/>
      <c r="AJ1451" s="100"/>
      <c r="AK1451" s="101"/>
      <c r="AL1451" s="101"/>
      <c r="AM1451" s="101" t="s">
        <v>1834</v>
      </c>
      <c r="AN1451" s="101" t="s">
        <v>1835</v>
      </c>
      <c r="AO1451" s="101">
        <v>18</v>
      </c>
      <c r="AP1451" s="101">
        <v>1</v>
      </c>
      <c r="AQ1451" s="101"/>
      <c r="AR1451" s="101"/>
      <c r="AS1451" s="101">
        <v>2003</v>
      </c>
      <c r="AT1451" s="101"/>
      <c r="AU1451" s="101"/>
      <c r="AV1451" s="101"/>
      <c r="AW1451" s="101" t="s">
        <v>1836</v>
      </c>
      <c r="AX1451" s="101"/>
      <c r="AY1451" s="101"/>
      <c r="AZ1451" s="101"/>
      <c r="BA1451" s="101"/>
      <c r="BB1451" s="101"/>
      <c r="BC1451" s="101"/>
      <c r="BD1451" s="101"/>
      <c r="BE1451" s="101"/>
      <c r="BF1451" s="101"/>
      <c r="BG1451" s="101"/>
      <c r="BH1451" s="101"/>
      <c r="BI1451" s="101"/>
      <c r="BJ1451" s="101"/>
      <c r="BK1451" s="157"/>
      <c r="BL1451" s="158"/>
      <c r="BM1451" s="158"/>
      <c r="BN1451" s="158"/>
      <c r="BO1451" s="158"/>
      <c r="BP1451" s="159"/>
      <c r="BQ1451" s="159"/>
      <c r="BR1451" s="101"/>
    </row>
    <row r="1452" spans="1:70" s="177" customFormat="1" ht="12.75">
      <c r="A1452" s="101" t="s">
        <v>1891</v>
      </c>
      <c r="B1452" s="264">
        <v>94.5</v>
      </c>
      <c r="C1452" s="101" t="s">
        <v>1828</v>
      </c>
      <c r="D1452" s="265">
        <v>94.5</v>
      </c>
      <c r="E1452" s="266" t="s">
        <v>786</v>
      </c>
      <c r="F1452" s="50">
        <f>IF(D1452&lt;=70.6,(D1452-'[2]Stages'!$C$27)*'[2]Stages'!$H$28+'[2]Stages'!$E$27,IF(D1452&lt;=83.5,(D1452-'[2]Stages'!$C$28)*'[2]Stages'!$H$29+'[2]Stages'!$E$28,IF(D1452&lt;=85.8,(D1452-'[2]Stages'!$C$29)*'[2]Stages'!$H$30+'[2]Stages'!$E$29,IF(D1452&lt;=88.6,(D1452-'[2]Stages'!$C$30)*'[2]Stages'!$H$31+'[2]Stages'!$E$30,IF(D1452&lt;=93.6,(D1452-'[2]Stages'!$C$31)*'[2]Stages'!$H$32+'[2]Stages'!$E$31,IF(D1452&lt;=99.6,(D1452-'[2]Stages'!$C$32)*'[2]Stages'!$H$33+'[2]Stages'!$E$32))))))</f>
        <v>94.84500000000001</v>
      </c>
      <c r="G1452" s="267" t="s">
        <v>1829</v>
      </c>
      <c r="H1452" s="101" t="s">
        <v>1888</v>
      </c>
      <c r="I1452" s="101"/>
      <c r="J1452" s="101"/>
      <c r="K1452" s="101"/>
      <c r="L1452" s="101"/>
      <c r="M1452" s="101"/>
      <c r="N1452" s="101"/>
      <c r="O1452" s="101"/>
      <c r="P1452" s="101"/>
      <c r="Q1452" s="101" t="s">
        <v>207</v>
      </c>
      <c r="R1452" s="105" t="s">
        <v>1892</v>
      </c>
      <c r="S1452" s="101"/>
      <c r="T1452" s="101"/>
      <c r="U1452" s="101"/>
      <c r="V1452" s="101"/>
      <c r="W1452" s="101" t="s">
        <v>1893</v>
      </c>
      <c r="X1452" s="101"/>
      <c r="Y1452" s="101"/>
      <c r="Z1452" s="101"/>
      <c r="AA1452" s="101"/>
      <c r="AB1452" s="18">
        <v>21.7</v>
      </c>
      <c r="AC1452" s="116">
        <v>19.5</v>
      </c>
      <c r="AD1452" s="116"/>
      <c r="AE1452" s="116"/>
      <c r="AF1452" s="116"/>
      <c r="AG1452" s="100"/>
      <c r="AH1452" s="268"/>
      <c r="AI1452" s="100"/>
      <c r="AJ1452" s="100"/>
      <c r="AK1452" s="101"/>
      <c r="AL1452" s="101"/>
      <c r="AM1452" s="101" t="s">
        <v>1834</v>
      </c>
      <c r="AN1452" s="101" t="s">
        <v>1835</v>
      </c>
      <c r="AO1452" s="101">
        <v>18</v>
      </c>
      <c r="AP1452" s="101">
        <v>1</v>
      </c>
      <c r="AQ1452" s="101"/>
      <c r="AR1452" s="101"/>
      <c r="AS1452" s="101">
        <v>2003</v>
      </c>
      <c r="AT1452" s="101"/>
      <c r="AU1452" s="101"/>
      <c r="AV1452" s="101"/>
      <c r="AW1452" s="101" t="s">
        <v>1836</v>
      </c>
      <c r="AX1452" s="101"/>
      <c r="AY1452" s="101"/>
      <c r="AZ1452" s="101"/>
      <c r="BA1452" s="101"/>
      <c r="BB1452" s="101"/>
      <c r="BC1452" s="101"/>
      <c r="BD1452" s="101"/>
      <c r="BE1452" s="101"/>
      <c r="BF1452" s="101"/>
      <c r="BG1452" s="101"/>
      <c r="BH1452" s="101"/>
      <c r="BI1452" s="101"/>
      <c r="BJ1452" s="101"/>
      <c r="BK1452" s="157"/>
      <c r="BL1452" s="158"/>
      <c r="BM1452" s="158"/>
      <c r="BN1452" s="158"/>
      <c r="BO1452" s="158"/>
      <c r="BP1452" s="159"/>
      <c r="BQ1452" s="159"/>
      <c r="BR1452" s="101"/>
    </row>
    <row r="1453" spans="1:70" s="177" customFormat="1" ht="12.75">
      <c r="A1453" s="101" t="s">
        <v>1894</v>
      </c>
      <c r="B1453" s="264">
        <v>97.4</v>
      </c>
      <c r="C1453" s="101" t="s">
        <v>1828</v>
      </c>
      <c r="D1453" s="265">
        <v>99</v>
      </c>
      <c r="E1453" s="266" t="s">
        <v>786</v>
      </c>
      <c r="F1453" s="50">
        <f>IF(D1453&lt;=70.6,(D1453-'[2]Stages'!$C$27)*'[2]Stages'!$H$28+'[2]Stages'!$E$27,IF(D1453&lt;=83.5,(D1453-'[2]Stages'!$C$28)*'[2]Stages'!$H$29+'[2]Stages'!$E$28,IF(D1453&lt;=85.8,(D1453-'[2]Stages'!$C$29)*'[2]Stages'!$H$30+'[2]Stages'!$E$29,IF(D1453&lt;=88.6,(D1453-'[2]Stages'!$C$30)*'[2]Stages'!$H$31+'[2]Stages'!$E$30,IF(D1453&lt;=93.6,(D1453-'[2]Stages'!$C$31)*'[2]Stages'!$H$32+'[2]Stages'!$E$31,IF(D1453&lt;=99.6,(D1453-'[2]Stages'!$C$32)*'[2]Stages'!$H$33+'[2]Stages'!$E$32))))))</f>
        <v>99.57000000000001</v>
      </c>
      <c r="G1453" s="267" t="s">
        <v>1829</v>
      </c>
      <c r="H1453" s="101" t="s">
        <v>1895</v>
      </c>
      <c r="I1453" s="101"/>
      <c r="J1453" s="101"/>
      <c r="K1453" s="101"/>
      <c r="L1453" s="101"/>
      <c r="M1453" s="101"/>
      <c r="N1453" s="101"/>
      <c r="O1453" s="101"/>
      <c r="P1453" s="101"/>
      <c r="Q1453" s="101" t="s">
        <v>207</v>
      </c>
      <c r="R1453" s="99" t="s">
        <v>1896</v>
      </c>
      <c r="S1453" s="101"/>
      <c r="T1453" s="101"/>
      <c r="U1453" s="101"/>
      <c r="V1453" s="101"/>
      <c r="W1453" s="101" t="s">
        <v>1853</v>
      </c>
      <c r="X1453" s="101"/>
      <c r="Y1453" s="101"/>
      <c r="Z1453" s="101"/>
      <c r="AA1453" s="101"/>
      <c r="AB1453" s="18">
        <v>21.7</v>
      </c>
      <c r="AC1453" s="116">
        <v>20.8</v>
      </c>
      <c r="AD1453" s="116"/>
      <c r="AE1453" s="116"/>
      <c r="AF1453" s="116"/>
      <c r="AG1453" s="100"/>
      <c r="AH1453" s="268"/>
      <c r="AI1453" s="100"/>
      <c r="AJ1453" s="100"/>
      <c r="AK1453" s="101"/>
      <c r="AL1453" s="101"/>
      <c r="AM1453" s="101" t="s">
        <v>1834</v>
      </c>
      <c r="AN1453" s="101" t="s">
        <v>1835</v>
      </c>
      <c r="AO1453" s="101">
        <v>18</v>
      </c>
      <c r="AP1453" s="101">
        <v>1</v>
      </c>
      <c r="AQ1453" s="101"/>
      <c r="AR1453" s="101"/>
      <c r="AS1453" s="101">
        <v>2003</v>
      </c>
      <c r="AT1453" s="101"/>
      <c r="AU1453" s="101"/>
      <c r="AV1453" s="101"/>
      <c r="AW1453" s="101" t="s">
        <v>1836</v>
      </c>
      <c r="AX1453" s="101"/>
      <c r="AY1453" s="101"/>
      <c r="AZ1453" s="101"/>
      <c r="BA1453" s="101"/>
      <c r="BB1453" s="101"/>
      <c r="BC1453" s="101"/>
      <c r="BD1453" s="101"/>
      <c r="BE1453" s="101"/>
      <c r="BF1453" s="101"/>
      <c r="BG1453" s="101"/>
      <c r="BH1453" s="101"/>
      <c r="BI1453" s="101"/>
      <c r="BJ1453" s="101"/>
      <c r="BK1453" s="157"/>
      <c r="BL1453" s="158"/>
      <c r="BM1453" s="158"/>
      <c r="BN1453" s="158"/>
      <c r="BO1453" s="158"/>
      <c r="BP1453" s="159"/>
      <c r="BQ1453" s="159"/>
      <c r="BR1453" s="101"/>
    </row>
    <row r="1454" spans="1:70" s="177" customFormat="1" ht="12.75">
      <c r="A1454" s="101" t="s">
        <v>1897</v>
      </c>
      <c r="B1454" s="264">
        <v>97.4</v>
      </c>
      <c r="C1454" s="101" t="s">
        <v>1828</v>
      </c>
      <c r="D1454" s="265">
        <v>99</v>
      </c>
      <c r="E1454" s="266" t="s">
        <v>786</v>
      </c>
      <c r="F1454" s="50">
        <f>IF(D1454&lt;=70.6,(D1454-'[2]Stages'!$C$27)*'[2]Stages'!$H$28+'[2]Stages'!$E$27,IF(D1454&lt;=83.5,(D1454-'[2]Stages'!$C$28)*'[2]Stages'!$H$29+'[2]Stages'!$E$28,IF(D1454&lt;=85.8,(D1454-'[2]Stages'!$C$29)*'[2]Stages'!$H$30+'[2]Stages'!$E$29,IF(D1454&lt;=88.6,(D1454-'[2]Stages'!$C$30)*'[2]Stages'!$H$31+'[2]Stages'!$E$30,IF(D1454&lt;=93.6,(D1454-'[2]Stages'!$C$31)*'[2]Stages'!$H$32+'[2]Stages'!$E$31,IF(D1454&lt;=99.6,(D1454-'[2]Stages'!$C$32)*'[2]Stages'!$H$33+'[2]Stages'!$E$32))))))</f>
        <v>99.57000000000001</v>
      </c>
      <c r="G1454" s="267" t="s">
        <v>1829</v>
      </c>
      <c r="H1454" s="101" t="s">
        <v>1895</v>
      </c>
      <c r="I1454" s="101"/>
      <c r="J1454" s="101"/>
      <c r="K1454" s="101"/>
      <c r="L1454" s="101"/>
      <c r="M1454" s="101"/>
      <c r="N1454" s="101"/>
      <c r="O1454" s="101"/>
      <c r="P1454" s="101"/>
      <c r="Q1454" s="101" t="s">
        <v>207</v>
      </c>
      <c r="R1454" s="105" t="s">
        <v>1898</v>
      </c>
      <c r="S1454" s="101"/>
      <c r="T1454" s="101"/>
      <c r="U1454" s="101"/>
      <c r="V1454" s="101"/>
      <c r="W1454" s="101" t="s">
        <v>1841</v>
      </c>
      <c r="X1454" s="101"/>
      <c r="Y1454" s="101"/>
      <c r="Z1454" s="101"/>
      <c r="AA1454" s="101"/>
      <c r="AB1454" s="18">
        <v>21.7</v>
      </c>
      <c r="AC1454" s="116">
        <v>19</v>
      </c>
      <c r="AD1454" s="116"/>
      <c r="AE1454" s="116">
        <v>19</v>
      </c>
      <c r="AF1454" s="116"/>
      <c r="AG1454" s="100"/>
      <c r="AH1454" s="268"/>
      <c r="AI1454" s="100"/>
      <c r="AJ1454" s="100"/>
      <c r="AK1454" s="101"/>
      <c r="AL1454" s="101"/>
      <c r="AM1454" s="101" t="s">
        <v>1834</v>
      </c>
      <c r="AN1454" s="101" t="s">
        <v>1835</v>
      </c>
      <c r="AO1454" s="101">
        <v>18</v>
      </c>
      <c r="AP1454" s="101">
        <v>1</v>
      </c>
      <c r="AQ1454" s="101"/>
      <c r="AR1454" s="101"/>
      <c r="AS1454" s="101">
        <v>2003</v>
      </c>
      <c r="AT1454" s="101"/>
      <c r="AU1454" s="101"/>
      <c r="AV1454" s="101"/>
      <c r="AW1454" s="101" t="s">
        <v>1836</v>
      </c>
      <c r="AX1454" s="101"/>
      <c r="AY1454" s="101"/>
      <c r="AZ1454" s="101"/>
      <c r="BA1454" s="101"/>
      <c r="BB1454" s="101"/>
      <c r="BC1454" s="101"/>
      <c r="BD1454" s="101"/>
      <c r="BE1454" s="101"/>
      <c r="BF1454" s="101"/>
      <c r="BG1454" s="101"/>
      <c r="BH1454" s="101"/>
      <c r="BI1454" s="101"/>
      <c r="BJ1454" s="101"/>
      <c r="BK1454" s="157"/>
      <c r="BL1454" s="158"/>
      <c r="BM1454" s="158"/>
      <c r="BN1454" s="158"/>
      <c r="BO1454" s="158"/>
      <c r="BP1454" s="159"/>
      <c r="BQ1454" s="159"/>
      <c r="BR1454" s="101"/>
    </row>
    <row r="1455" spans="1:70" s="177" customFormat="1" ht="12.75">
      <c r="A1455" s="101" t="s">
        <v>1899</v>
      </c>
      <c r="B1455" s="264">
        <v>97.4</v>
      </c>
      <c r="C1455" s="101" t="s">
        <v>1828</v>
      </c>
      <c r="D1455" s="265">
        <v>99</v>
      </c>
      <c r="E1455" s="266" t="s">
        <v>786</v>
      </c>
      <c r="F1455" s="50">
        <f>IF(D1455&lt;=70.6,(D1455-'[2]Stages'!$C$27)*'[2]Stages'!$H$28+'[2]Stages'!$E$27,IF(D1455&lt;=83.5,(D1455-'[2]Stages'!$C$28)*'[2]Stages'!$H$29+'[2]Stages'!$E$28,IF(D1455&lt;=85.8,(D1455-'[2]Stages'!$C$29)*'[2]Stages'!$H$30+'[2]Stages'!$E$29,IF(D1455&lt;=88.6,(D1455-'[2]Stages'!$C$30)*'[2]Stages'!$H$31+'[2]Stages'!$E$30,IF(D1455&lt;=93.6,(D1455-'[2]Stages'!$C$31)*'[2]Stages'!$H$32+'[2]Stages'!$E$31,IF(D1455&lt;=99.6,(D1455-'[2]Stages'!$C$32)*'[2]Stages'!$H$33+'[2]Stages'!$E$32))))))</f>
        <v>99.57000000000001</v>
      </c>
      <c r="G1455" s="267" t="s">
        <v>1829</v>
      </c>
      <c r="H1455" s="101" t="s">
        <v>1895</v>
      </c>
      <c r="I1455" s="101"/>
      <c r="J1455" s="101"/>
      <c r="K1455" s="101"/>
      <c r="L1455" s="101"/>
      <c r="M1455" s="101"/>
      <c r="N1455" s="101"/>
      <c r="O1455" s="101"/>
      <c r="P1455" s="101"/>
      <c r="Q1455" s="101" t="s">
        <v>207</v>
      </c>
      <c r="R1455" s="101" t="s">
        <v>1900</v>
      </c>
      <c r="S1455" s="101"/>
      <c r="T1455" s="101"/>
      <c r="U1455" s="101"/>
      <c r="V1455" s="101"/>
      <c r="W1455" s="101" t="s">
        <v>1901</v>
      </c>
      <c r="X1455" s="101"/>
      <c r="Y1455" s="101"/>
      <c r="Z1455" s="101"/>
      <c r="AA1455" s="101"/>
      <c r="AB1455" s="18">
        <v>21.7</v>
      </c>
      <c r="AC1455" s="116">
        <v>18.6</v>
      </c>
      <c r="AD1455" s="116"/>
      <c r="AE1455" s="116">
        <v>18.6</v>
      </c>
      <c r="AF1455" s="116"/>
      <c r="AG1455" s="100"/>
      <c r="AH1455" s="268"/>
      <c r="AI1455" s="100"/>
      <c r="AJ1455" s="100"/>
      <c r="AK1455" s="101"/>
      <c r="AL1455" s="101"/>
      <c r="AM1455" s="101" t="s">
        <v>1834</v>
      </c>
      <c r="AN1455" s="101" t="s">
        <v>1835</v>
      </c>
      <c r="AO1455" s="101">
        <v>18</v>
      </c>
      <c r="AP1455" s="101">
        <v>1</v>
      </c>
      <c r="AQ1455" s="101"/>
      <c r="AR1455" s="101"/>
      <c r="AS1455" s="101">
        <v>2003</v>
      </c>
      <c r="AT1455" s="101"/>
      <c r="AU1455" s="101"/>
      <c r="AV1455" s="101"/>
      <c r="AW1455" s="101" t="s">
        <v>1836</v>
      </c>
      <c r="AX1455" s="101"/>
      <c r="AY1455" s="101"/>
      <c r="AZ1455" s="101"/>
      <c r="BA1455" s="101"/>
      <c r="BB1455" s="101"/>
      <c r="BC1455" s="101"/>
      <c r="BD1455" s="101"/>
      <c r="BE1455" s="101"/>
      <c r="BF1455" s="101"/>
      <c r="BG1455" s="101"/>
      <c r="BH1455" s="101"/>
      <c r="BI1455" s="101"/>
      <c r="BJ1455" s="101"/>
      <c r="BK1455" s="157"/>
      <c r="BL1455" s="158"/>
      <c r="BM1455" s="158"/>
      <c r="BN1455" s="158"/>
      <c r="BO1455" s="158"/>
      <c r="BP1455" s="159"/>
      <c r="BQ1455" s="159"/>
      <c r="BR1455" s="101"/>
    </row>
    <row r="1456" spans="1:70" s="177" customFormat="1" ht="12.75">
      <c r="A1456" s="101" t="s">
        <v>1902</v>
      </c>
      <c r="B1456" s="264">
        <v>99.2</v>
      </c>
      <c r="C1456" s="101" t="s">
        <v>1828</v>
      </c>
      <c r="D1456" s="265">
        <v>100</v>
      </c>
      <c r="E1456" s="266" t="s">
        <v>786</v>
      </c>
      <c r="F1456" s="52">
        <f>IF(D1456&lt;=112,(D1456-'[2]Stages'!$C$33)*'[2]Stages'!$H$34+'[2]Stages'!$E$33,IF(D1456&lt;=125,(D1456-'[2]Stages'!$C$34)*'[2]Stages'!$H$35+'[2]Stages'!$E$34,IF(D1456&lt;=130,(D1456-'[2]Stages'!$C$35)*'[2]Stages'!$H$36+'[2]Stages'!$E$35,IF(D1456&lt;=133.9,(D1456-'[2]Stages'!$C$36)*'[2]Stages'!$H$37+'[2]Stages'!$E$36,IF(D1456&lt;=140.2,(D1456-'[2]Stages'!$C$37)*'[2]Stages'!$H$38+'[2]Stages'!$E$37,IF(D1456&lt;=145.5,(D1456-'[2]Stages'!$C$38)*'[2]Stages'!$H$39+'[2]Stages'!$E$38))))))</f>
        <v>100.60000000000001</v>
      </c>
      <c r="G1456" s="267" t="s">
        <v>1829</v>
      </c>
      <c r="H1456" s="254" t="s">
        <v>1903</v>
      </c>
      <c r="I1456" s="101"/>
      <c r="J1456" s="101"/>
      <c r="K1456" s="101"/>
      <c r="L1456" s="101"/>
      <c r="M1456" s="101"/>
      <c r="N1456" s="101"/>
      <c r="O1456" s="101"/>
      <c r="P1456" s="101"/>
      <c r="Q1456" s="101" t="s">
        <v>207</v>
      </c>
      <c r="R1456" s="101" t="s">
        <v>1904</v>
      </c>
      <c r="S1456" s="101"/>
      <c r="T1456" s="101"/>
      <c r="U1456" s="101"/>
      <c r="V1456" s="101"/>
      <c r="W1456" s="101" t="s">
        <v>1841</v>
      </c>
      <c r="X1456" s="101"/>
      <c r="Y1456" s="101"/>
      <c r="Z1456" s="101"/>
      <c r="AA1456" s="101"/>
      <c r="AB1456" s="18">
        <v>21.7</v>
      </c>
      <c r="AC1456" s="116">
        <v>19.1</v>
      </c>
      <c r="AD1456" s="116"/>
      <c r="AE1456" s="116">
        <v>19.1</v>
      </c>
      <c r="AF1456" s="116"/>
      <c r="AG1456" s="100"/>
      <c r="AH1456" s="268"/>
      <c r="AI1456" s="100"/>
      <c r="AJ1456" s="100"/>
      <c r="AK1456" s="101"/>
      <c r="AL1456" s="101"/>
      <c r="AM1456" s="101" t="s">
        <v>1834</v>
      </c>
      <c r="AN1456" s="101" t="s">
        <v>1835</v>
      </c>
      <c r="AO1456" s="101">
        <v>18</v>
      </c>
      <c r="AP1456" s="101">
        <v>1</v>
      </c>
      <c r="AQ1456" s="101"/>
      <c r="AR1456" s="101"/>
      <c r="AS1456" s="101">
        <v>2003</v>
      </c>
      <c r="AT1456" s="101"/>
      <c r="AU1456" s="101"/>
      <c r="AV1456" s="101"/>
      <c r="AW1456" s="101" t="s">
        <v>1836</v>
      </c>
      <c r="AX1456" s="101"/>
      <c r="AY1456" s="101"/>
      <c r="AZ1456" s="101"/>
      <c r="BA1456" s="101"/>
      <c r="BB1456" s="101"/>
      <c r="BC1456" s="101"/>
      <c r="BD1456" s="101"/>
      <c r="BE1456" s="101"/>
      <c r="BF1456" s="101"/>
      <c r="BG1456" s="101"/>
      <c r="BH1456" s="101"/>
      <c r="BI1456" s="101"/>
      <c r="BJ1456" s="101"/>
      <c r="BK1456" s="157"/>
      <c r="BL1456" s="158"/>
      <c r="BM1456" s="158"/>
      <c r="BN1456" s="158"/>
      <c r="BO1456" s="158"/>
      <c r="BP1456" s="159"/>
      <c r="BQ1456" s="159"/>
      <c r="BR1456" s="101"/>
    </row>
    <row r="1457" spans="1:70" s="177" customFormat="1" ht="12.75">
      <c r="A1457" s="101" t="s">
        <v>1905</v>
      </c>
      <c r="B1457" s="264">
        <v>100.6</v>
      </c>
      <c r="C1457" s="101" t="s">
        <v>1828</v>
      </c>
      <c r="D1457" s="265">
        <v>102</v>
      </c>
      <c r="E1457" s="266" t="s">
        <v>786</v>
      </c>
      <c r="F1457" s="52">
        <f>IF(D1457&lt;=112,(D1457-'[2]Stages'!$C$33)*'[2]Stages'!$H$34+'[2]Stages'!$E$33,IF(D1457&lt;=125,(D1457-'[2]Stages'!$C$34)*'[2]Stages'!$H$35+'[2]Stages'!$E$34,IF(D1457&lt;=130,(D1457-'[2]Stages'!$C$35)*'[2]Stages'!$H$36+'[2]Stages'!$E$35,IF(D1457&lt;=133.9,(D1457-'[2]Stages'!$C$36)*'[2]Stages'!$H$37+'[2]Stages'!$E$36,IF(D1457&lt;=140.2,(D1457-'[2]Stages'!$C$37)*'[2]Stages'!$H$38+'[2]Stages'!$E$37,IF(D1457&lt;=145.5,(D1457-'[2]Stages'!$C$38)*'[2]Stages'!$H$39+'[2]Stages'!$E$38))))))</f>
        <v>102.60000000000001</v>
      </c>
      <c r="G1457" s="267" t="s">
        <v>1829</v>
      </c>
      <c r="H1457" s="254" t="s">
        <v>1906</v>
      </c>
      <c r="I1457" s="101"/>
      <c r="J1457" s="101"/>
      <c r="K1457" s="101"/>
      <c r="L1457" s="101"/>
      <c r="M1457" s="101"/>
      <c r="N1457" s="101"/>
      <c r="O1457" s="101"/>
      <c r="P1457" s="101"/>
      <c r="Q1457" s="101" t="s">
        <v>207</v>
      </c>
      <c r="R1457" s="101" t="s">
        <v>1907</v>
      </c>
      <c r="S1457" s="101"/>
      <c r="T1457" s="101"/>
      <c r="U1457" s="101"/>
      <c r="V1457" s="101"/>
      <c r="W1457" s="101" t="s">
        <v>1841</v>
      </c>
      <c r="X1457" s="101"/>
      <c r="Y1457" s="101"/>
      <c r="Z1457" s="101"/>
      <c r="AA1457" s="101"/>
      <c r="AB1457" s="18">
        <v>21.7</v>
      </c>
      <c r="AC1457" s="116">
        <v>18.3</v>
      </c>
      <c r="AD1457" s="116"/>
      <c r="AE1457" s="116">
        <v>18.3</v>
      </c>
      <c r="AF1457" s="116"/>
      <c r="AG1457" s="100"/>
      <c r="AH1457" s="268"/>
      <c r="AI1457" s="100"/>
      <c r="AJ1457" s="100"/>
      <c r="AK1457" s="101"/>
      <c r="AL1457" s="101"/>
      <c r="AM1457" s="101" t="s">
        <v>1834</v>
      </c>
      <c r="AN1457" s="101" t="s">
        <v>1835</v>
      </c>
      <c r="AO1457" s="101">
        <v>18</v>
      </c>
      <c r="AP1457" s="101">
        <v>1</v>
      </c>
      <c r="AQ1457" s="101"/>
      <c r="AR1457" s="101"/>
      <c r="AS1457" s="101">
        <v>2003</v>
      </c>
      <c r="AT1457" s="101"/>
      <c r="AU1457" s="101"/>
      <c r="AV1457" s="101"/>
      <c r="AW1457" s="101" t="s">
        <v>1836</v>
      </c>
      <c r="AX1457" s="101"/>
      <c r="AY1457" s="101"/>
      <c r="AZ1457" s="101"/>
      <c r="BA1457" s="101"/>
      <c r="BB1457" s="101"/>
      <c r="BC1457" s="101"/>
      <c r="BD1457" s="101"/>
      <c r="BE1457" s="101"/>
      <c r="BF1457" s="101"/>
      <c r="BG1457" s="101"/>
      <c r="BH1457" s="101"/>
      <c r="BI1457" s="101"/>
      <c r="BJ1457" s="101"/>
      <c r="BK1457" s="157"/>
      <c r="BL1457" s="158"/>
      <c r="BM1457" s="158"/>
      <c r="BN1457" s="158"/>
      <c r="BO1457" s="158"/>
      <c r="BP1457" s="159"/>
      <c r="BQ1457" s="159"/>
      <c r="BR1457" s="101"/>
    </row>
    <row r="1458" spans="1:70" s="177" customFormat="1" ht="12.75">
      <c r="A1458" s="101" t="s">
        <v>1908</v>
      </c>
      <c r="B1458" s="264">
        <v>101.5</v>
      </c>
      <c r="C1458" s="101" t="s">
        <v>1828</v>
      </c>
      <c r="D1458" s="265">
        <v>103</v>
      </c>
      <c r="E1458" s="266" t="s">
        <v>786</v>
      </c>
      <c r="F1458" s="52">
        <f>IF(D1458&lt;=112,(D1458-'[2]Stages'!$C$33)*'[2]Stages'!$H$34+'[2]Stages'!$E$33,IF(D1458&lt;=125,(D1458-'[2]Stages'!$C$34)*'[2]Stages'!$H$35+'[2]Stages'!$E$34,IF(D1458&lt;=130,(D1458-'[2]Stages'!$C$35)*'[2]Stages'!$H$36+'[2]Stages'!$E$35,IF(D1458&lt;=133.9,(D1458-'[2]Stages'!$C$36)*'[2]Stages'!$H$37+'[2]Stages'!$E$36,IF(D1458&lt;=140.2,(D1458-'[2]Stages'!$C$37)*'[2]Stages'!$H$38+'[2]Stages'!$E$37,IF(D1458&lt;=145.5,(D1458-'[2]Stages'!$C$38)*'[2]Stages'!$H$39+'[2]Stages'!$E$38))))))</f>
        <v>103.60000000000001</v>
      </c>
      <c r="G1458" s="267" t="s">
        <v>1829</v>
      </c>
      <c r="H1458" s="101" t="s">
        <v>1909</v>
      </c>
      <c r="I1458" s="101"/>
      <c r="J1458" s="101"/>
      <c r="K1458" s="101"/>
      <c r="L1458" s="101"/>
      <c r="M1458" s="101"/>
      <c r="N1458" s="101"/>
      <c r="O1458" s="101"/>
      <c r="P1458" s="101"/>
      <c r="Q1458" s="101" t="s">
        <v>207</v>
      </c>
      <c r="R1458" s="101" t="s">
        <v>1910</v>
      </c>
      <c r="S1458" s="101"/>
      <c r="T1458" s="101"/>
      <c r="U1458" s="101"/>
      <c r="V1458" s="101"/>
      <c r="W1458" s="101" t="s">
        <v>1841</v>
      </c>
      <c r="X1458" s="101"/>
      <c r="Y1458" s="101"/>
      <c r="Z1458" s="101"/>
      <c r="AA1458" s="101"/>
      <c r="AB1458" s="18">
        <v>21.7</v>
      </c>
      <c r="AC1458" s="116">
        <v>19.7</v>
      </c>
      <c r="AD1458" s="116"/>
      <c r="AE1458" s="116">
        <v>19.7</v>
      </c>
      <c r="AF1458" s="116"/>
      <c r="AG1458" s="100"/>
      <c r="AH1458" s="268"/>
      <c r="AI1458" s="100"/>
      <c r="AJ1458" s="100"/>
      <c r="AK1458" s="101"/>
      <c r="AL1458" s="101"/>
      <c r="AM1458" s="101" t="s">
        <v>1834</v>
      </c>
      <c r="AN1458" s="101" t="s">
        <v>1835</v>
      </c>
      <c r="AO1458" s="101">
        <v>18</v>
      </c>
      <c r="AP1458" s="101">
        <v>1</v>
      </c>
      <c r="AQ1458" s="101"/>
      <c r="AR1458" s="101"/>
      <c r="AS1458" s="101">
        <v>2003</v>
      </c>
      <c r="AT1458" s="101"/>
      <c r="AU1458" s="101"/>
      <c r="AV1458" s="101"/>
      <c r="AW1458" s="101" t="s">
        <v>1836</v>
      </c>
      <c r="AX1458" s="101"/>
      <c r="AY1458" s="101"/>
      <c r="AZ1458" s="101"/>
      <c r="BA1458" s="101"/>
      <c r="BB1458" s="101"/>
      <c r="BC1458" s="101"/>
      <c r="BD1458" s="101"/>
      <c r="BE1458" s="101"/>
      <c r="BF1458" s="101"/>
      <c r="BG1458" s="101"/>
      <c r="BH1458" s="101"/>
      <c r="BI1458" s="101"/>
      <c r="BJ1458" s="101"/>
      <c r="BK1458" s="157"/>
      <c r="BL1458" s="158"/>
      <c r="BM1458" s="158"/>
      <c r="BN1458" s="158"/>
      <c r="BO1458" s="158"/>
      <c r="BP1458" s="159"/>
      <c r="BQ1458" s="159"/>
      <c r="BR1458" s="110"/>
    </row>
    <row r="1459" spans="1:70" s="177" customFormat="1" ht="12.75">
      <c r="A1459" s="101" t="s">
        <v>1911</v>
      </c>
      <c r="B1459" s="264">
        <v>105.5</v>
      </c>
      <c r="C1459" s="101" t="s">
        <v>1828</v>
      </c>
      <c r="D1459" s="265">
        <v>105.5</v>
      </c>
      <c r="E1459" s="266" t="s">
        <v>786</v>
      </c>
      <c r="F1459" s="52">
        <f>IF(D1459&lt;=112,(D1459-'[2]Stages'!$C$33)*'[2]Stages'!$H$34+'[2]Stages'!$E$33,IF(D1459&lt;=125,(D1459-'[2]Stages'!$C$34)*'[2]Stages'!$H$35+'[2]Stages'!$E$34,IF(D1459&lt;=130,(D1459-'[2]Stages'!$C$35)*'[2]Stages'!$H$36+'[2]Stages'!$E$35,IF(D1459&lt;=133.9,(D1459-'[2]Stages'!$C$36)*'[2]Stages'!$H$37+'[2]Stages'!$E$36,IF(D1459&lt;=140.2,(D1459-'[2]Stages'!$C$37)*'[2]Stages'!$H$38+'[2]Stages'!$E$37,IF(D1459&lt;=145.5,(D1459-'[2]Stages'!$C$38)*'[2]Stages'!$H$39+'[2]Stages'!$E$38))))))</f>
        <v>106.10000000000001</v>
      </c>
      <c r="G1459" s="267" t="s">
        <v>1829</v>
      </c>
      <c r="H1459" s="101" t="s">
        <v>1912</v>
      </c>
      <c r="I1459" s="101"/>
      <c r="J1459" s="101"/>
      <c r="K1459" s="101"/>
      <c r="L1459" s="101"/>
      <c r="M1459" s="101"/>
      <c r="N1459" s="101"/>
      <c r="O1459" s="101"/>
      <c r="P1459" s="101"/>
      <c r="Q1459" s="101" t="s">
        <v>207</v>
      </c>
      <c r="R1459" s="101" t="s">
        <v>1913</v>
      </c>
      <c r="S1459" s="101"/>
      <c r="T1459" s="101"/>
      <c r="U1459" s="101"/>
      <c r="V1459" s="101"/>
      <c r="W1459" s="101" t="s">
        <v>1841</v>
      </c>
      <c r="X1459" s="101"/>
      <c r="Y1459" s="101"/>
      <c r="Z1459" s="101"/>
      <c r="AA1459" s="101"/>
      <c r="AB1459" s="18">
        <v>21.7</v>
      </c>
      <c r="AC1459" s="116">
        <v>19.7</v>
      </c>
      <c r="AD1459" s="116"/>
      <c r="AE1459" s="116">
        <v>19.7</v>
      </c>
      <c r="AF1459" s="116"/>
      <c r="AG1459" s="100"/>
      <c r="AH1459" s="268"/>
      <c r="AI1459" s="100"/>
      <c r="AJ1459" s="100"/>
      <c r="AK1459" s="101"/>
      <c r="AL1459" s="101"/>
      <c r="AM1459" s="101" t="s">
        <v>1834</v>
      </c>
      <c r="AN1459" s="101" t="s">
        <v>1835</v>
      </c>
      <c r="AO1459" s="101">
        <v>18</v>
      </c>
      <c r="AP1459" s="101">
        <v>1</v>
      </c>
      <c r="AQ1459" s="101"/>
      <c r="AR1459" s="101"/>
      <c r="AS1459" s="101">
        <v>2003</v>
      </c>
      <c r="AT1459" s="101"/>
      <c r="AU1459" s="101"/>
      <c r="AV1459" s="101"/>
      <c r="AW1459" s="101" t="s">
        <v>1836</v>
      </c>
      <c r="AX1459" s="101"/>
      <c r="AY1459" s="101"/>
      <c r="AZ1459" s="101"/>
      <c r="BA1459" s="101"/>
      <c r="BB1459" s="101"/>
      <c r="BC1459" s="101"/>
      <c r="BD1459" s="101"/>
      <c r="BE1459" s="101"/>
      <c r="BF1459" s="101"/>
      <c r="BG1459" s="101"/>
      <c r="BH1459" s="101"/>
      <c r="BI1459" s="101"/>
      <c r="BJ1459" s="101"/>
      <c r="BK1459" s="112"/>
      <c r="BL1459" s="113"/>
      <c r="BM1459" s="113"/>
      <c r="BN1459" s="113"/>
      <c r="BO1459" s="113"/>
      <c r="BP1459" s="159"/>
      <c r="BQ1459" s="159"/>
      <c r="BR1459" s="110"/>
    </row>
    <row r="1460" spans="1:70" s="177" customFormat="1" ht="12.75">
      <c r="A1460" s="101" t="s">
        <v>1914</v>
      </c>
      <c r="B1460" s="264">
        <v>105.5</v>
      </c>
      <c r="C1460" s="101" t="s">
        <v>1828</v>
      </c>
      <c r="D1460" s="265">
        <v>105.5</v>
      </c>
      <c r="E1460" s="266" t="s">
        <v>786</v>
      </c>
      <c r="F1460" s="52">
        <f>IF(D1460&lt;=112,(D1460-'[2]Stages'!$C$33)*'[2]Stages'!$H$34+'[2]Stages'!$E$33,IF(D1460&lt;=125,(D1460-'[2]Stages'!$C$34)*'[2]Stages'!$H$35+'[2]Stages'!$E$34,IF(D1460&lt;=130,(D1460-'[2]Stages'!$C$35)*'[2]Stages'!$H$36+'[2]Stages'!$E$35,IF(D1460&lt;=133.9,(D1460-'[2]Stages'!$C$36)*'[2]Stages'!$H$37+'[2]Stages'!$E$36,IF(D1460&lt;=140.2,(D1460-'[2]Stages'!$C$37)*'[2]Stages'!$H$38+'[2]Stages'!$E$37,IF(D1460&lt;=145.5,(D1460-'[2]Stages'!$C$38)*'[2]Stages'!$H$39+'[2]Stages'!$E$38))))))</f>
        <v>106.10000000000001</v>
      </c>
      <c r="G1460" s="267" t="s">
        <v>1829</v>
      </c>
      <c r="H1460" s="254" t="s">
        <v>1915</v>
      </c>
      <c r="I1460" s="101"/>
      <c r="J1460" s="101"/>
      <c r="K1460" s="101"/>
      <c r="L1460" s="101"/>
      <c r="M1460" s="101"/>
      <c r="N1460" s="101"/>
      <c r="O1460" s="101"/>
      <c r="P1460" s="101"/>
      <c r="Q1460" s="101" t="s">
        <v>207</v>
      </c>
      <c r="R1460" s="101" t="s">
        <v>1916</v>
      </c>
      <c r="S1460" s="101"/>
      <c r="T1460" s="101"/>
      <c r="U1460" s="101"/>
      <c r="V1460" s="101"/>
      <c r="W1460" s="101" t="s">
        <v>1844</v>
      </c>
      <c r="X1460" s="101"/>
      <c r="Y1460" s="101"/>
      <c r="Z1460" s="101"/>
      <c r="AA1460" s="101"/>
      <c r="AB1460" s="18">
        <v>21.7</v>
      </c>
      <c r="AC1460" s="116">
        <v>20.4</v>
      </c>
      <c r="AD1460" s="116"/>
      <c r="AE1460" s="116">
        <v>20.4</v>
      </c>
      <c r="AF1460" s="116"/>
      <c r="AG1460" s="100"/>
      <c r="AH1460" s="268"/>
      <c r="AI1460" s="100"/>
      <c r="AJ1460" s="100"/>
      <c r="AK1460" s="101"/>
      <c r="AL1460" s="101"/>
      <c r="AM1460" s="101" t="s">
        <v>1834</v>
      </c>
      <c r="AN1460" s="101" t="s">
        <v>1835</v>
      </c>
      <c r="AO1460" s="101">
        <v>18</v>
      </c>
      <c r="AP1460" s="101">
        <v>1</v>
      </c>
      <c r="AQ1460" s="101"/>
      <c r="AR1460" s="101"/>
      <c r="AS1460" s="101">
        <v>2003</v>
      </c>
      <c r="AT1460" s="101"/>
      <c r="AU1460" s="101"/>
      <c r="AV1460" s="101"/>
      <c r="AW1460" s="101" t="s">
        <v>1836</v>
      </c>
      <c r="AX1460" s="101"/>
      <c r="AY1460" s="101"/>
      <c r="AZ1460" s="101"/>
      <c r="BA1460" s="101"/>
      <c r="BB1460" s="101"/>
      <c r="BC1460" s="101"/>
      <c r="BD1460" s="101"/>
      <c r="BE1460" s="101"/>
      <c r="BF1460" s="101"/>
      <c r="BG1460" s="101"/>
      <c r="BH1460" s="101"/>
      <c r="BI1460" s="101"/>
      <c r="BJ1460" s="101"/>
      <c r="BK1460" s="112"/>
      <c r="BL1460" s="113"/>
      <c r="BM1460" s="113"/>
      <c r="BN1460" s="113"/>
      <c r="BO1460" s="113"/>
      <c r="BP1460" s="159"/>
      <c r="BQ1460" s="159"/>
      <c r="BR1460" s="110"/>
    </row>
    <row r="1461" spans="1:70" s="177" customFormat="1" ht="12.75">
      <c r="A1461" s="101" t="s">
        <v>1917</v>
      </c>
      <c r="B1461" s="264">
        <v>105.5</v>
      </c>
      <c r="C1461" s="101" t="s">
        <v>1828</v>
      </c>
      <c r="D1461" s="265">
        <v>105.5</v>
      </c>
      <c r="E1461" s="266" t="s">
        <v>786</v>
      </c>
      <c r="F1461" s="52">
        <f>IF(D1461&lt;=112,(D1461-'[2]Stages'!$C$33)*'[2]Stages'!$H$34+'[2]Stages'!$E$33,IF(D1461&lt;=125,(D1461-'[2]Stages'!$C$34)*'[2]Stages'!$H$35+'[2]Stages'!$E$34,IF(D1461&lt;=130,(D1461-'[2]Stages'!$C$35)*'[2]Stages'!$H$36+'[2]Stages'!$E$35,IF(D1461&lt;=133.9,(D1461-'[2]Stages'!$C$36)*'[2]Stages'!$H$37+'[2]Stages'!$E$36,IF(D1461&lt;=140.2,(D1461-'[2]Stages'!$C$37)*'[2]Stages'!$H$38+'[2]Stages'!$E$37,IF(D1461&lt;=145.5,(D1461-'[2]Stages'!$C$38)*'[2]Stages'!$H$39+'[2]Stages'!$E$38))))))</f>
        <v>106.10000000000001</v>
      </c>
      <c r="G1461" s="267" t="s">
        <v>1829</v>
      </c>
      <c r="H1461" s="254" t="s">
        <v>1915</v>
      </c>
      <c r="I1461" s="101"/>
      <c r="J1461" s="101"/>
      <c r="K1461" s="101"/>
      <c r="L1461" s="101"/>
      <c r="M1461" s="101"/>
      <c r="N1461" s="101"/>
      <c r="O1461" s="101"/>
      <c r="P1461" s="101"/>
      <c r="Q1461" s="101" t="s">
        <v>207</v>
      </c>
      <c r="R1461" s="101" t="s">
        <v>1918</v>
      </c>
      <c r="S1461" s="101"/>
      <c r="T1461" s="101"/>
      <c r="U1461" s="101"/>
      <c r="V1461" s="101"/>
      <c r="W1461" s="101" t="s">
        <v>1919</v>
      </c>
      <c r="X1461" s="101"/>
      <c r="Y1461" s="101"/>
      <c r="Z1461" s="101"/>
      <c r="AA1461" s="101"/>
      <c r="AB1461" s="18">
        <v>21.7</v>
      </c>
      <c r="AC1461" s="116">
        <v>20.3</v>
      </c>
      <c r="AD1461" s="116"/>
      <c r="AE1461" s="116"/>
      <c r="AF1461" s="116"/>
      <c r="AG1461" s="100"/>
      <c r="AH1461" s="268"/>
      <c r="AI1461" s="100"/>
      <c r="AJ1461" s="100"/>
      <c r="AK1461" s="101"/>
      <c r="AL1461" s="101"/>
      <c r="AM1461" s="101" t="s">
        <v>1834</v>
      </c>
      <c r="AN1461" s="101" t="s">
        <v>1835</v>
      </c>
      <c r="AO1461" s="101">
        <v>18</v>
      </c>
      <c r="AP1461" s="101">
        <v>1</v>
      </c>
      <c r="AQ1461" s="101"/>
      <c r="AR1461" s="101"/>
      <c r="AS1461" s="101">
        <v>2003</v>
      </c>
      <c r="AT1461" s="101"/>
      <c r="AU1461" s="101"/>
      <c r="AV1461" s="101"/>
      <c r="AW1461" s="101" t="s">
        <v>1836</v>
      </c>
      <c r="AX1461" s="101"/>
      <c r="AY1461" s="101"/>
      <c r="AZ1461" s="101"/>
      <c r="BA1461" s="101"/>
      <c r="BB1461" s="101"/>
      <c r="BC1461" s="101"/>
      <c r="BD1461" s="101"/>
      <c r="BE1461" s="101"/>
      <c r="BF1461" s="101"/>
      <c r="BG1461" s="101"/>
      <c r="BH1461" s="101"/>
      <c r="BI1461" s="101"/>
      <c r="BJ1461" s="101"/>
      <c r="BK1461" s="112"/>
      <c r="BL1461" s="113"/>
      <c r="BM1461" s="113"/>
      <c r="BN1461" s="113"/>
      <c r="BO1461" s="113"/>
      <c r="BP1461" s="159"/>
      <c r="BQ1461" s="159"/>
      <c r="BR1461" s="110"/>
    </row>
    <row r="1462" spans="1:70" s="177" customFormat="1" ht="12.75">
      <c r="A1462" s="101" t="s">
        <v>1920</v>
      </c>
      <c r="B1462" s="264">
        <v>107.7</v>
      </c>
      <c r="C1462" s="101" t="s">
        <v>1828</v>
      </c>
      <c r="D1462" s="265">
        <v>107.7</v>
      </c>
      <c r="E1462" s="266" t="s">
        <v>786</v>
      </c>
      <c r="F1462" s="52">
        <f>IF(D1462&lt;=112,(D1462-'[2]Stages'!$C$33)*'[2]Stages'!$H$34+'[2]Stages'!$E$33,IF(D1462&lt;=125,(D1462-'[2]Stages'!$C$34)*'[2]Stages'!$H$35+'[2]Stages'!$E$34,IF(D1462&lt;=130,(D1462-'[2]Stages'!$C$35)*'[2]Stages'!$H$36+'[2]Stages'!$E$35,IF(D1462&lt;=133.9,(D1462-'[2]Stages'!$C$36)*'[2]Stages'!$H$37+'[2]Stages'!$E$36,IF(D1462&lt;=140.2,(D1462-'[2]Stages'!$C$37)*'[2]Stages'!$H$38+'[2]Stages'!$E$37,IF(D1462&lt;=145.5,(D1462-'[2]Stages'!$C$38)*'[2]Stages'!$H$39+'[2]Stages'!$E$38))))))</f>
        <v>108.3</v>
      </c>
      <c r="G1462" s="267" t="s">
        <v>1829</v>
      </c>
      <c r="H1462" s="254" t="s">
        <v>1921</v>
      </c>
      <c r="I1462" s="101"/>
      <c r="J1462" s="101"/>
      <c r="K1462" s="101"/>
      <c r="L1462" s="101"/>
      <c r="M1462" s="101"/>
      <c r="N1462" s="101"/>
      <c r="O1462" s="101"/>
      <c r="P1462" s="101"/>
      <c r="Q1462" s="101" t="s">
        <v>207</v>
      </c>
      <c r="R1462" s="101" t="s">
        <v>1922</v>
      </c>
      <c r="S1462" s="101"/>
      <c r="T1462" s="101"/>
      <c r="U1462" s="101"/>
      <c r="V1462" s="101"/>
      <c r="W1462" s="101" t="s">
        <v>1923</v>
      </c>
      <c r="X1462" s="101"/>
      <c r="Y1462" s="101"/>
      <c r="Z1462" s="101"/>
      <c r="AA1462" s="101"/>
      <c r="AB1462" s="18">
        <v>21.7</v>
      </c>
      <c r="AC1462" s="116">
        <v>20.1</v>
      </c>
      <c r="AD1462" s="116"/>
      <c r="AE1462" s="116">
        <v>20.1</v>
      </c>
      <c r="AF1462" s="116"/>
      <c r="AG1462" s="100"/>
      <c r="AH1462" s="268"/>
      <c r="AI1462" s="100"/>
      <c r="AJ1462" s="100"/>
      <c r="AK1462" s="101"/>
      <c r="AL1462" s="101"/>
      <c r="AM1462" s="101" t="s">
        <v>1834</v>
      </c>
      <c r="AN1462" s="101" t="s">
        <v>1835</v>
      </c>
      <c r="AO1462" s="101">
        <v>18</v>
      </c>
      <c r="AP1462" s="101">
        <v>1</v>
      </c>
      <c r="AQ1462" s="101"/>
      <c r="AR1462" s="101"/>
      <c r="AS1462" s="101">
        <v>2003</v>
      </c>
      <c r="AT1462" s="101"/>
      <c r="AU1462" s="101"/>
      <c r="AV1462" s="101"/>
      <c r="AW1462" s="101" t="s">
        <v>1836</v>
      </c>
      <c r="AX1462" s="101"/>
      <c r="AY1462" s="101"/>
      <c r="AZ1462" s="101"/>
      <c r="BA1462" s="101"/>
      <c r="BB1462" s="101"/>
      <c r="BC1462" s="101"/>
      <c r="BD1462" s="101"/>
      <c r="BE1462" s="101"/>
      <c r="BF1462" s="101"/>
      <c r="BG1462" s="101"/>
      <c r="BH1462" s="101"/>
      <c r="BI1462" s="101"/>
      <c r="BJ1462" s="101"/>
      <c r="BK1462" s="112"/>
      <c r="BL1462" s="113"/>
      <c r="BM1462" s="113"/>
      <c r="BN1462" s="113"/>
      <c r="BO1462" s="113"/>
      <c r="BP1462" s="159"/>
      <c r="BQ1462" s="159"/>
      <c r="BR1462" s="110"/>
    </row>
    <row r="1463" spans="1:70" s="177" customFormat="1" ht="12.75">
      <c r="A1463" s="101" t="s">
        <v>1924</v>
      </c>
      <c r="B1463" s="264">
        <v>109.3</v>
      </c>
      <c r="C1463" s="101" t="s">
        <v>1828</v>
      </c>
      <c r="D1463" s="265">
        <v>109.3</v>
      </c>
      <c r="E1463" s="266" t="s">
        <v>786</v>
      </c>
      <c r="F1463" s="52">
        <f>IF(D1463&lt;=112,(D1463-'[2]Stages'!$C$33)*'[2]Stages'!$H$34+'[2]Stages'!$E$33,IF(D1463&lt;=125,(D1463-'[2]Stages'!$C$34)*'[2]Stages'!$H$35+'[2]Stages'!$E$34,IF(D1463&lt;=130,(D1463-'[2]Stages'!$C$35)*'[2]Stages'!$H$36+'[2]Stages'!$E$35,IF(D1463&lt;=133.9,(D1463-'[2]Stages'!$C$36)*'[2]Stages'!$H$37+'[2]Stages'!$E$36,IF(D1463&lt;=140.2,(D1463-'[2]Stages'!$C$37)*'[2]Stages'!$H$38+'[2]Stages'!$E$37,IF(D1463&lt;=145.5,(D1463-'[2]Stages'!$C$38)*'[2]Stages'!$H$39+'[2]Stages'!$E$38))))))</f>
        <v>109.89999999999999</v>
      </c>
      <c r="G1463" s="267" t="s">
        <v>1829</v>
      </c>
      <c r="H1463" s="101" t="s">
        <v>1925</v>
      </c>
      <c r="I1463" s="101"/>
      <c r="J1463" s="101"/>
      <c r="K1463" s="101"/>
      <c r="L1463" s="101"/>
      <c r="M1463" s="101"/>
      <c r="N1463" s="101"/>
      <c r="O1463" s="101"/>
      <c r="P1463" s="101"/>
      <c r="Q1463" s="101" t="s">
        <v>207</v>
      </c>
      <c r="R1463" s="101" t="s">
        <v>1926</v>
      </c>
      <c r="S1463" s="101"/>
      <c r="T1463" s="101"/>
      <c r="U1463" s="101"/>
      <c r="V1463" s="101"/>
      <c r="W1463" s="101" t="s">
        <v>1927</v>
      </c>
      <c r="X1463" s="101"/>
      <c r="Y1463" s="101"/>
      <c r="Z1463" s="101"/>
      <c r="AA1463" s="101"/>
      <c r="AB1463" s="18">
        <v>21.7</v>
      </c>
      <c r="AC1463" s="116">
        <v>19.7</v>
      </c>
      <c r="AD1463" s="116"/>
      <c r="AE1463" s="116">
        <v>19.7</v>
      </c>
      <c r="AF1463" s="116"/>
      <c r="AG1463" s="100"/>
      <c r="AH1463" s="268"/>
      <c r="AI1463" s="100"/>
      <c r="AJ1463" s="100"/>
      <c r="AK1463" s="101"/>
      <c r="AL1463" s="101"/>
      <c r="AM1463" s="101" t="s">
        <v>1834</v>
      </c>
      <c r="AN1463" s="101" t="s">
        <v>1835</v>
      </c>
      <c r="AO1463" s="101">
        <v>18</v>
      </c>
      <c r="AP1463" s="101">
        <v>1</v>
      </c>
      <c r="AQ1463" s="101"/>
      <c r="AR1463" s="101"/>
      <c r="AS1463" s="101">
        <v>2003</v>
      </c>
      <c r="AT1463" s="101"/>
      <c r="AU1463" s="101"/>
      <c r="AV1463" s="101"/>
      <c r="AW1463" s="101" t="s">
        <v>1836</v>
      </c>
      <c r="AX1463" s="101"/>
      <c r="AY1463" s="101"/>
      <c r="AZ1463" s="101"/>
      <c r="BA1463" s="101"/>
      <c r="BB1463" s="101"/>
      <c r="BC1463" s="101"/>
      <c r="BD1463" s="101"/>
      <c r="BE1463" s="101"/>
      <c r="BF1463" s="101"/>
      <c r="BG1463" s="101"/>
      <c r="BH1463" s="101"/>
      <c r="BI1463" s="101"/>
      <c r="BJ1463" s="101"/>
      <c r="BK1463" s="112"/>
      <c r="BL1463" s="113"/>
      <c r="BM1463" s="113"/>
      <c r="BN1463" s="113"/>
      <c r="BO1463" s="113"/>
      <c r="BP1463" s="159"/>
      <c r="BQ1463" s="159"/>
      <c r="BR1463" s="110"/>
    </row>
    <row r="1464" spans="1:70" s="177" customFormat="1" ht="12.75">
      <c r="A1464" s="101" t="s">
        <v>233</v>
      </c>
      <c r="B1464" s="264">
        <v>110.7</v>
      </c>
      <c r="C1464" s="101" t="s">
        <v>1828</v>
      </c>
      <c r="D1464" s="265">
        <v>110.7</v>
      </c>
      <c r="E1464" s="266" t="s">
        <v>786</v>
      </c>
      <c r="F1464" s="52">
        <f>IF(D1464&lt;=112,(D1464-'[2]Stages'!$C$33)*'[2]Stages'!$H$34+'[2]Stages'!$E$33,IF(D1464&lt;=125,(D1464-'[2]Stages'!$C$34)*'[2]Stages'!$H$35+'[2]Stages'!$E$34,IF(D1464&lt;=130,(D1464-'[2]Stages'!$C$35)*'[2]Stages'!$H$36+'[2]Stages'!$E$35,IF(D1464&lt;=133.9,(D1464-'[2]Stages'!$C$36)*'[2]Stages'!$H$37+'[2]Stages'!$E$36,IF(D1464&lt;=140.2,(D1464-'[2]Stages'!$C$37)*'[2]Stages'!$H$38+'[2]Stages'!$E$37,IF(D1464&lt;=145.5,(D1464-'[2]Stages'!$C$38)*'[2]Stages'!$H$39+'[2]Stages'!$E$38))))))</f>
        <v>111.3</v>
      </c>
      <c r="G1464" s="267" t="s">
        <v>1829</v>
      </c>
      <c r="H1464" s="254" t="s">
        <v>1928</v>
      </c>
      <c r="I1464" s="101"/>
      <c r="J1464" s="101"/>
      <c r="K1464" s="101"/>
      <c r="L1464" s="101"/>
      <c r="M1464" s="101"/>
      <c r="N1464" s="101"/>
      <c r="O1464" s="101"/>
      <c r="P1464" s="101"/>
      <c r="Q1464" s="101" t="s">
        <v>207</v>
      </c>
      <c r="R1464" s="101" t="s">
        <v>1929</v>
      </c>
      <c r="S1464" s="101"/>
      <c r="T1464" s="101"/>
      <c r="U1464" s="101"/>
      <c r="V1464" s="101"/>
      <c r="W1464" s="101" t="s">
        <v>1841</v>
      </c>
      <c r="X1464" s="101"/>
      <c r="Y1464" s="101"/>
      <c r="Z1464" s="101"/>
      <c r="AA1464" s="101"/>
      <c r="AB1464" s="18">
        <v>21.7</v>
      </c>
      <c r="AC1464" s="116">
        <v>20.4</v>
      </c>
      <c r="AD1464" s="116"/>
      <c r="AE1464" s="116">
        <v>20.4</v>
      </c>
      <c r="AF1464" s="116"/>
      <c r="AG1464" s="100"/>
      <c r="AH1464" s="268"/>
      <c r="AI1464" s="100"/>
      <c r="AJ1464" s="100"/>
      <c r="AK1464" s="101"/>
      <c r="AL1464" s="101"/>
      <c r="AM1464" s="101" t="s">
        <v>1834</v>
      </c>
      <c r="AN1464" s="101" t="s">
        <v>1835</v>
      </c>
      <c r="AO1464" s="101">
        <v>18</v>
      </c>
      <c r="AP1464" s="101">
        <v>1</v>
      </c>
      <c r="AQ1464" s="101"/>
      <c r="AR1464" s="101"/>
      <c r="AS1464" s="101">
        <v>2003</v>
      </c>
      <c r="AT1464" s="101"/>
      <c r="AU1464" s="101"/>
      <c r="AV1464" s="101"/>
      <c r="AW1464" s="101" t="s">
        <v>1836</v>
      </c>
      <c r="AX1464" s="101"/>
      <c r="AY1464" s="101"/>
      <c r="AZ1464" s="101"/>
      <c r="BA1464" s="101"/>
      <c r="BB1464" s="101"/>
      <c r="BC1464" s="101"/>
      <c r="BD1464" s="101"/>
      <c r="BE1464" s="101"/>
      <c r="BF1464" s="101"/>
      <c r="BG1464" s="101"/>
      <c r="BH1464" s="101"/>
      <c r="BI1464" s="101"/>
      <c r="BJ1464" s="101"/>
      <c r="BK1464" s="112"/>
      <c r="BL1464" s="113"/>
      <c r="BM1464" s="113"/>
      <c r="BN1464" s="113"/>
      <c r="BO1464" s="113"/>
      <c r="BP1464" s="101"/>
      <c r="BQ1464" s="101"/>
      <c r="BR1464" s="110"/>
    </row>
    <row r="1465" spans="1:70" s="177" customFormat="1" ht="12.75">
      <c r="A1465" s="101" t="s">
        <v>1930</v>
      </c>
      <c r="B1465" s="264">
        <v>112.7</v>
      </c>
      <c r="C1465" s="101" t="s">
        <v>1828</v>
      </c>
      <c r="D1465" s="265">
        <v>112.7</v>
      </c>
      <c r="E1465" s="266" t="s">
        <v>786</v>
      </c>
      <c r="F1465" s="52">
        <f>IF(D1465&lt;=112,(D1465-'[2]Stages'!$C$33)*'[2]Stages'!$H$34+'[2]Stages'!$E$33,IF(D1465&lt;=125,(D1465-'[2]Stages'!$C$34)*'[2]Stages'!$H$35+'[2]Stages'!$E$34,IF(D1465&lt;=130,(D1465-'[2]Stages'!$C$35)*'[2]Stages'!$H$36+'[2]Stages'!$E$35,IF(D1465&lt;=133.9,(D1465-'[2]Stages'!$C$36)*'[2]Stages'!$H$37+'[2]Stages'!$E$36,IF(D1465&lt;=140.2,(D1465-'[2]Stages'!$C$37)*'[2]Stages'!$H$38+'[2]Stages'!$E$37,IF(D1465&lt;=145.5,(D1465-'[2]Stages'!$C$38)*'[2]Stages'!$H$39+'[2]Stages'!$E$38))))))</f>
        <v>113.32153846153845</v>
      </c>
      <c r="G1465" s="267" t="s">
        <v>1829</v>
      </c>
      <c r="H1465" s="254" t="s">
        <v>1931</v>
      </c>
      <c r="I1465" s="101"/>
      <c r="J1465" s="101"/>
      <c r="K1465" s="101"/>
      <c r="L1465" s="101"/>
      <c r="M1465" s="101"/>
      <c r="N1465" s="101"/>
      <c r="O1465" s="101"/>
      <c r="P1465" s="101"/>
      <c r="Q1465" s="101" t="s">
        <v>207</v>
      </c>
      <c r="R1465" s="101" t="s">
        <v>1932</v>
      </c>
      <c r="S1465" s="101"/>
      <c r="T1465" s="101"/>
      <c r="U1465" s="101"/>
      <c r="V1465" s="101"/>
      <c r="W1465" s="101" t="s">
        <v>1853</v>
      </c>
      <c r="X1465" s="101"/>
      <c r="Y1465" s="101"/>
      <c r="Z1465" s="101"/>
      <c r="AA1465" s="101"/>
      <c r="AB1465" s="18">
        <v>21.7</v>
      </c>
      <c r="AC1465" s="116">
        <v>19.8</v>
      </c>
      <c r="AD1465" s="116"/>
      <c r="AE1465" s="116"/>
      <c r="AF1465" s="116"/>
      <c r="AG1465" s="100"/>
      <c r="AH1465" s="268"/>
      <c r="AI1465" s="100"/>
      <c r="AJ1465" s="100"/>
      <c r="AK1465" s="101"/>
      <c r="AL1465" s="101"/>
      <c r="AM1465" s="101" t="s">
        <v>1834</v>
      </c>
      <c r="AN1465" s="101" t="s">
        <v>1835</v>
      </c>
      <c r="AO1465" s="101">
        <v>18</v>
      </c>
      <c r="AP1465" s="101">
        <v>1</v>
      </c>
      <c r="AQ1465" s="101"/>
      <c r="AR1465" s="101"/>
      <c r="AS1465" s="101">
        <v>2003</v>
      </c>
      <c r="AT1465" s="101"/>
      <c r="AU1465" s="101"/>
      <c r="AV1465" s="101"/>
      <c r="AW1465" s="101" t="s">
        <v>1836</v>
      </c>
      <c r="AX1465" s="101"/>
      <c r="AY1465" s="101"/>
      <c r="AZ1465" s="101"/>
      <c r="BA1465" s="101"/>
      <c r="BB1465" s="101"/>
      <c r="BC1465" s="101"/>
      <c r="BD1465" s="101"/>
      <c r="BE1465" s="101"/>
      <c r="BF1465" s="101"/>
      <c r="BG1465" s="101"/>
      <c r="BH1465" s="101"/>
      <c r="BI1465" s="101"/>
      <c r="BJ1465" s="101"/>
      <c r="BK1465" s="112"/>
      <c r="BL1465" s="113"/>
      <c r="BM1465" s="113"/>
      <c r="BN1465" s="113"/>
      <c r="BO1465" s="113"/>
      <c r="BP1465" s="101"/>
      <c r="BQ1465" s="101"/>
      <c r="BR1465" s="110"/>
    </row>
    <row r="1466" spans="1:70" s="177" customFormat="1" ht="12.75">
      <c r="A1466" s="101" t="s">
        <v>1933</v>
      </c>
      <c r="B1466" s="264">
        <v>114.7</v>
      </c>
      <c r="C1466" s="101" t="s">
        <v>1828</v>
      </c>
      <c r="D1466" s="265">
        <v>114.7</v>
      </c>
      <c r="E1466" s="266" t="s">
        <v>786</v>
      </c>
      <c r="F1466" s="52">
        <f>IF(D1466&lt;=112,(D1466-'[2]Stages'!$C$33)*'[2]Stages'!$H$34+'[2]Stages'!$E$33,IF(D1466&lt;=125,(D1466-'[2]Stages'!$C$34)*'[2]Stages'!$H$35+'[2]Stages'!$E$34,IF(D1466&lt;=130,(D1466-'[2]Stages'!$C$35)*'[2]Stages'!$H$36+'[2]Stages'!$E$35,IF(D1466&lt;=133.9,(D1466-'[2]Stages'!$C$36)*'[2]Stages'!$H$37+'[2]Stages'!$E$36,IF(D1466&lt;=140.2,(D1466-'[2]Stages'!$C$37)*'[2]Stages'!$H$38+'[2]Stages'!$E$37,IF(D1466&lt;=145.5,(D1466-'[2]Stages'!$C$38)*'[2]Stages'!$H$39+'[2]Stages'!$E$38))))))</f>
        <v>115.38307692307693</v>
      </c>
      <c r="G1466" s="267" t="s">
        <v>1829</v>
      </c>
      <c r="H1466" s="101" t="s">
        <v>1934</v>
      </c>
      <c r="I1466" s="101"/>
      <c r="J1466" s="101"/>
      <c r="K1466" s="101"/>
      <c r="L1466" s="101"/>
      <c r="M1466" s="101"/>
      <c r="N1466" s="101"/>
      <c r="O1466" s="101"/>
      <c r="P1466" s="101"/>
      <c r="Q1466" s="101" t="s">
        <v>207</v>
      </c>
      <c r="R1466" s="254" t="s">
        <v>1935</v>
      </c>
      <c r="S1466" s="101"/>
      <c r="T1466" s="101"/>
      <c r="U1466" s="101"/>
      <c r="V1466" s="101"/>
      <c r="W1466" s="101" t="s">
        <v>1936</v>
      </c>
      <c r="X1466" s="101"/>
      <c r="Y1466" s="101"/>
      <c r="Z1466" s="101"/>
      <c r="AA1466" s="101"/>
      <c r="AB1466" s="18">
        <v>21.7</v>
      </c>
      <c r="AC1466" s="116">
        <v>20.7</v>
      </c>
      <c r="AD1466" s="116"/>
      <c r="AE1466" s="116"/>
      <c r="AF1466" s="116"/>
      <c r="AG1466" s="100"/>
      <c r="AH1466" s="268"/>
      <c r="AI1466" s="100"/>
      <c r="AJ1466" s="100"/>
      <c r="AK1466" s="101"/>
      <c r="AL1466" s="101"/>
      <c r="AM1466" s="101" t="s">
        <v>1834</v>
      </c>
      <c r="AN1466" s="101" t="s">
        <v>1835</v>
      </c>
      <c r="AO1466" s="101">
        <v>18</v>
      </c>
      <c r="AP1466" s="101">
        <v>1</v>
      </c>
      <c r="AQ1466" s="101"/>
      <c r="AR1466" s="101"/>
      <c r="AS1466" s="101">
        <v>2003</v>
      </c>
      <c r="AT1466" s="101"/>
      <c r="AU1466" s="101"/>
      <c r="AV1466" s="101"/>
      <c r="AW1466" s="101" t="s">
        <v>1836</v>
      </c>
      <c r="AX1466" s="101"/>
      <c r="AY1466" s="101"/>
      <c r="AZ1466" s="101"/>
      <c r="BA1466" s="101"/>
      <c r="BB1466" s="101"/>
      <c r="BC1466" s="101"/>
      <c r="BD1466" s="101"/>
      <c r="BE1466" s="101"/>
      <c r="BF1466" s="101"/>
      <c r="BG1466" s="101"/>
      <c r="BH1466" s="101"/>
      <c r="BI1466" s="101"/>
      <c r="BJ1466" s="101"/>
      <c r="BK1466" s="112"/>
      <c r="BL1466" s="113"/>
      <c r="BM1466" s="113"/>
      <c r="BN1466" s="113"/>
      <c r="BO1466" s="113"/>
      <c r="BP1466" s="101"/>
      <c r="BQ1466" s="101"/>
      <c r="BR1466" s="110"/>
    </row>
    <row r="1467" spans="1:70" s="177" customFormat="1" ht="12.75">
      <c r="A1467" s="101" t="s">
        <v>1937</v>
      </c>
      <c r="B1467" s="264">
        <v>114.7</v>
      </c>
      <c r="C1467" s="101" t="s">
        <v>1828</v>
      </c>
      <c r="D1467" s="265">
        <v>114.7</v>
      </c>
      <c r="E1467" s="266" t="s">
        <v>786</v>
      </c>
      <c r="F1467" s="52">
        <f>IF(D1467&lt;=112,(D1467-'[2]Stages'!$C$33)*'[2]Stages'!$H$34+'[2]Stages'!$E$33,IF(D1467&lt;=125,(D1467-'[2]Stages'!$C$34)*'[2]Stages'!$H$35+'[2]Stages'!$E$34,IF(D1467&lt;=130,(D1467-'[2]Stages'!$C$35)*'[2]Stages'!$H$36+'[2]Stages'!$E$35,IF(D1467&lt;=133.9,(D1467-'[2]Stages'!$C$36)*'[2]Stages'!$H$37+'[2]Stages'!$E$36,IF(D1467&lt;=140.2,(D1467-'[2]Stages'!$C$37)*'[2]Stages'!$H$38+'[2]Stages'!$E$37,IF(D1467&lt;=145.5,(D1467-'[2]Stages'!$C$38)*'[2]Stages'!$H$39+'[2]Stages'!$E$38))))))</f>
        <v>115.38307692307693</v>
      </c>
      <c r="G1467" s="267" t="s">
        <v>1829</v>
      </c>
      <c r="H1467" s="101" t="s">
        <v>1934</v>
      </c>
      <c r="I1467" s="101"/>
      <c r="J1467" s="101"/>
      <c r="K1467" s="101"/>
      <c r="L1467" s="101"/>
      <c r="M1467" s="101"/>
      <c r="N1467" s="101"/>
      <c r="O1467" s="101"/>
      <c r="P1467" s="101"/>
      <c r="Q1467" s="101" t="s">
        <v>207</v>
      </c>
      <c r="R1467" s="254" t="s">
        <v>1935</v>
      </c>
      <c r="S1467" s="101"/>
      <c r="T1467" s="101"/>
      <c r="U1467" s="101"/>
      <c r="V1467" s="101"/>
      <c r="W1467" s="101" t="s">
        <v>1938</v>
      </c>
      <c r="X1467" s="101"/>
      <c r="Y1467" s="101"/>
      <c r="Z1467" s="101"/>
      <c r="AA1467" s="101"/>
      <c r="AB1467" s="18">
        <v>21.7</v>
      </c>
      <c r="AC1467" s="116">
        <v>20.1</v>
      </c>
      <c r="AD1467" s="116"/>
      <c r="AE1467" s="116">
        <v>20.1</v>
      </c>
      <c r="AF1467" s="116"/>
      <c r="AG1467" s="100"/>
      <c r="AH1467" s="268"/>
      <c r="AI1467" s="100"/>
      <c r="AJ1467" s="100"/>
      <c r="AK1467" s="101"/>
      <c r="AL1467" s="101"/>
      <c r="AM1467" s="101" t="s">
        <v>1834</v>
      </c>
      <c r="AN1467" s="101" t="s">
        <v>1835</v>
      </c>
      <c r="AO1467" s="101">
        <v>18</v>
      </c>
      <c r="AP1467" s="101">
        <v>1</v>
      </c>
      <c r="AQ1467" s="101"/>
      <c r="AR1467" s="101"/>
      <c r="AS1467" s="101">
        <v>2003</v>
      </c>
      <c r="AT1467" s="101"/>
      <c r="AU1467" s="101"/>
      <c r="AV1467" s="101"/>
      <c r="AW1467" s="101" t="s">
        <v>1836</v>
      </c>
      <c r="AX1467" s="101"/>
      <c r="AY1467" s="101"/>
      <c r="AZ1467" s="101"/>
      <c r="BA1467" s="101"/>
      <c r="BB1467" s="101"/>
      <c r="BC1467" s="101"/>
      <c r="BD1467" s="101"/>
      <c r="BE1467" s="101"/>
      <c r="BF1467" s="101"/>
      <c r="BG1467" s="101"/>
      <c r="BH1467" s="101"/>
      <c r="BI1467" s="101"/>
      <c r="BJ1467" s="101"/>
      <c r="BK1467" s="112"/>
      <c r="BL1467" s="113"/>
      <c r="BM1467" s="113"/>
      <c r="BN1467" s="113"/>
      <c r="BO1467" s="113"/>
      <c r="BP1467" s="101"/>
      <c r="BQ1467" s="101"/>
      <c r="BR1467" s="110"/>
    </row>
    <row r="1468" spans="1:70" s="177" customFormat="1" ht="12.75">
      <c r="A1468" s="101" t="s">
        <v>1939</v>
      </c>
      <c r="B1468" s="264">
        <v>116.1</v>
      </c>
      <c r="C1468" s="101" t="s">
        <v>1828</v>
      </c>
      <c r="D1468" s="265">
        <v>116.1</v>
      </c>
      <c r="E1468" s="266" t="s">
        <v>786</v>
      </c>
      <c r="F1468" s="52">
        <f>IF(D1468&lt;=112,(D1468-'[2]Stages'!$C$33)*'[2]Stages'!$H$34+'[2]Stages'!$E$33,IF(D1468&lt;=125,(D1468-'[2]Stages'!$C$34)*'[2]Stages'!$H$35+'[2]Stages'!$E$34,IF(D1468&lt;=130,(D1468-'[2]Stages'!$C$35)*'[2]Stages'!$H$36+'[2]Stages'!$E$35,IF(D1468&lt;=133.9,(D1468-'[2]Stages'!$C$36)*'[2]Stages'!$H$37+'[2]Stages'!$E$36,IF(D1468&lt;=140.2,(D1468-'[2]Stages'!$C$37)*'[2]Stages'!$H$38+'[2]Stages'!$E$37,IF(D1468&lt;=145.5,(D1468-'[2]Stages'!$C$38)*'[2]Stages'!$H$39+'[2]Stages'!$E$38))))))</f>
        <v>116.82615384615383</v>
      </c>
      <c r="G1468" s="267" t="s">
        <v>1829</v>
      </c>
      <c r="H1468" s="101" t="s">
        <v>1940</v>
      </c>
      <c r="I1468" s="101"/>
      <c r="J1468" s="101"/>
      <c r="K1468" s="101"/>
      <c r="L1468" s="101"/>
      <c r="M1468" s="101"/>
      <c r="N1468" s="101"/>
      <c r="O1468" s="101"/>
      <c r="P1468" s="101"/>
      <c r="Q1468" s="101" t="s">
        <v>207</v>
      </c>
      <c r="R1468" s="254" t="s">
        <v>1941</v>
      </c>
      <c r="S1468" s="101"/>
      <c r="T1468" s="101"/>
      <c r="U1468" s="101"/>
      <c r="V1468" s="101"/>
      <c r="W1468" s="101" t="s">
        <v>1942</v>
      </c>
      <c r="X1468" s="101"/>
      <c r="Y1468" s="101"/>
      <c r="Z1468" s="101"/>
      <c r="AA1468" s="101"/>
      <c r="AB1468" s="18">
        <v>21.7</v>
      </c>
      <c r="AC1468" s="116">
        <v>20.4</v>
      </c>
      <c r="AD1468" s="116"/>
      <c r="AE1468" s="116"/>
      <c r="AF1468" s="116"/>
      <c r="AG1468" s="100"/>
      <c r="AH1468" s="268"/>
      <c r="AI1468" s="100"/>
      <c r="AJ1468" s="100"/>
      <c r="AK1468" s="101"/>
      <c r="AL1468" s="101"/>
      <c r="AM1468" s="101" t="s">
        <v>1834</v>
      </c>
      <c r="AN1468" s="101" t="s">
        <v>1835</v>
      </c>
      <c r="AO1468" s="101">
        <v>18</v>
      </c>
      <c r="AP1468" s="101">
        <v>1</v>
      </c>
      <c r="AQ1468" s="101"/>
      <c r="AR1468" s="101"/>
      <c r="AS1468" s="101">
        <v>2003</v>
      </c>
      <c r="AT1468" s="101"/>
      <c r="AU1468" s="101"/>
      <c r="AV1468" s="101"/>
      <c r="AW1468" s="101" t="s">
        <v>1836</v>
      </c>
      <c r="AX1468" s="101"/>
      <c r="AY1468" s="101"/>
      <c r="AZ1468" s="101"/>
      <c r="BA1468" s="101"/>
      <c r="BB1468" s="101"/>
      <c r="BC1468" s="101"/>
      <c r="BD1468" s="101"/>
      <c r="BE1468" s="101"/>
      <c r="BF1468" s="101"/>
      <c r="BG1468" s="101"/>
      <c r="BH1468" s="101"/>
      <c r="BI1468" s="101"/>
      <c r="BJ1468" s="101"/>
      <c r="BK1468" s="112"/>
      <c r="BL1468" s="113"/>
      <c r="BM1468" s="113"/>
      <c r="BN1468" s="113"/>
      <c r="BO1468" s="113"/>
      <c r="BP1468" s="101"/>
      <c r="BQ1468" s="101"/>
      <c r="BR1468" s="110"/>
    </row>
    <row r="1469" spans="1:70" s="177" customFormat="1" ht="12.75">
      <c r="A1469" s="101" t="s">
        <v>1943</v>
      </c>
      <c r="B1469" s="264">
        <v>116.1</v>
      </c>
      <c r="C1469" s="101" t="s">
        <v>1828</v>
      </c>
      <c r="D1469" s="265">
        <v>116.1</v>
      </c>
      <c r="E1469" s="266" t="s">
        <v>786</v>
      </c>
      <c r="F1469" s="52">
        <f>IF(D1469&lt;=112,(D1469-'[2]Stages'!$C$33)*'[2]Stages'!$H$34+'[2]Stages'!$E$33,IF(D1469&lt;=125,(D1469-'[2]Stages'!$C$34)*'[2]Stages'!$H$35+'[2]Stages'!$E$34,IF(D1469&lt;=130,(D1469-'[2]Stages'!$C$35)*'[2]Stages'!$H$36+'[2]Stages'!$E$35,IF(D1469&lt;=133.9,(D1469-'[2]Stages'!$C$36)*'[2]Stages'!$H$37+'[2]Stages'!$E$36,IF(D1469&lt;=140.2,(D1469-'[2]Stages'!$C$37)*'[2]Stages'!$H$38+'[2]Stages'!$E$37,IF(D1469&lt;=145.5,(D1469-'[2]Stages'!$C$38)*'[2]Stages'!$H$39+'[2]Stages'!$E$38))))))</f>
        <v>116.82615384615383</v>
      </c>
      <c r="G1469" s="267" t="s">
        <v>1829</v>
      </c>
      <c r="H1469" s="101" t="s">
        <v>1940</v>
      </c>
      <c r="I1469" s="101"/>
      <c r="J1469" s="101"/>
      <c r="K1469" s="101"/>
      <c r="L1469" s="101"/>
      <c r="M1469" s="101"/>
      <c r="N1469" s="101"/>
      <c r="O1469" s="101"/>
      <c r="P1469" s="101"/>
      <c r="Q1469" s="101" t="s">
        <v>207</v>
      </c>
      <c r="R1469" s="254" t="s">
        <v>1944</v>
      </c>
      <c r="S1469" s="101"/>
      <c r="T1469" s="101"/>
      <c r="U1469" s="101"/>
      <c r="V1469" s="101"/>
      <c r="W1469" s="101" t="s">
        <v>1841</v>
      </c>
      <c r="X1469" s="101"/>
      <c r="Y1469" s="101"/>
      <c r="Z1469" s="101"/>
      <c r="AA1469" s="101"/>
      <c r="AB1469" s="18">
        <v>21.7</v>
      </c>
      <c r="AC1469" s="116">
        <v>20.5</v>
      </c>
      <c r="AD1469" s="116"/>
      <c r="AE1469" s="116">
        <v>20.5</v>
      </c>
      <c r="AF1469" s="116"/>
      <c r="AG1469" s="100"/>
      <c r="AH1469" s="268"/>
      <c r="AI1469" s="100"/>
      <c r="AJ1469" s="100"/>
      <c r="AK1469" s="101"/>
      <c r="AL1469" s="101"/>
      <c r="AM1469" s="101" t="s">
        <v>1834</v>
      </c>
      <c r="AN1469" s="101" t="s">
        <v>1835</v>
      </c>
      <c r="AO1469" s="101">
        <v>18</v>
      </c>
      <c r="AP1469" s="101">
        <v>1</v>
      </c>
      <c r="AQ1469" s="101"/>
      <c r="AR1469" s="101"/>
      <c r="AS1469" s="101">
        <v>2003</v>
      </c>
      <c r="AT1469" s="101"/>
      <c r="AU1469" s="101"/>
      <c r="AV1469" s="101"/>
      <c r="AW1469" s="101" t="s">
        <v>1836</v>
      </c>
      <c r="AX1469" s="101"/>
      <c r="AY1469" s="101"/>
      <c r="AZ1469" s="101"/>
      <c r="BA1469" s="101"/>
      <c r="BB1469" s="101"/>
      <c r="BC1469" s="101"/>
      <c r="BD1469" s="101"/>
      <c r="BE1469" s="101"/>
      <c r="BF1469" s="101"/>
      <c r="BG1469" s="101"/>
      <c r="BH1469" s="101"/>
      <c r="BI1469" s="101"/>
      <c r="BJ1469" s="101"/>
      <c r="BK1469" s="112"/>
      <c r="BL1469" s="113"/>
      <c r="BM1469" s="113"/>
      <c r="BN1469" s="113"/>
      <c r="BO1469" s="113"/>
      <c r="BP1469" s="101"/>
      <c r="BQ1469" s="101"/>
      <c r="BR1469" s="110"/>
    </row>
    <row r="1470" spans="1:70" s="177" customFormat="1" ht="12.75">
      <c r="A1470" s="101" t="s">
        <v>263</v>
      </c>
      <c r="B1470" s="264">
        <v>117.5</v>
      </c>
      <c r="C1470" s="101" t="s">
        <v>1828</v>
      </c>
      <c r="D1470" s="265">
        <v>117.5</v>
      </c>
      <c r="E1470" s="266" t="s">
        <v>786</v>
      </c>
      <c r="F1470" s="52">
        <f>IF(D1470&lt;=112,(D1470-'[2]Stages'!$C$33)*'[2]Stages'!$H$34+'[2]Stages'!$E$33,IF(D1470&lt;=125,(D1470-'[2]Stages'!$C$34)*'[2]Stages'!$H$35+'[2]Stages'!$E$34,IF(D1470&lt;=130,(D1470-'[2]Stages'!$C$35)*'[2]Stages'!$H$36+'[2]Stages'!$E$35,IF(D1470&lt;=133.9,(D1470-'[2]Stages'!$C$36)*'[2]Stages'!$H$37+'[2]Stages'!$E$36,IF(D1470&lt;=140.2,(D1470-'[2]Stages'!$C$37)*'[2]Stages'!$H$38+'[2]Stages'!$E$37,IF(D1470&lt;=145.5,(D1470-'[2]Stages'!$C$38)*'[2]Stages'!$H$39+'[2]Stages'!$E$38))))))</f>
        <v>118.26923076923076</v>
      </c>
      <c r="G1470" s="267" t="s">
        <v>1829</v>
      </c>
      <c r="H1470" s="254" t="s">
        <v>1945</v>
      </c>
      <c r="I1470" s="101"/>
      <c r="J1470" s="101"/>
      <c r="K1470" s="101"/>
      <c r="L1470" s="101"/>
      <c r="M1470" s="101"/>
      <c r="N1470" s="101"/>
      <c r="O1470" s="101"/>
      <c r="P1470" s="101"/>
      <c r="Q1470" s="101" t="s">
        <v>460</v>
      </c>
      <c r="R1470" s="254" t="s">
        <v>1946</v>
      </c>
      <c r="S1470" s="101"/>
      <c r="T1470" s="101"/>
      <c r="U1470" s="101"/>
      <c r="V1470" s="101"/>
      <c r="W1470" s="101" t="s">
        <v>1841</v>
      </c>
      <c r="X1470" s="101"/>
      <c r="Y1470" s="101"/>
      <c r="Z1470" s="101"/>
      <c r="AA1470" s="101"/>
      <c r="AB1470" s="18">
        <v>21.7</v>
      </c>
      <c r="AC1470" s="116">
        <v>19.7</v>
      </c>
      <c r="AD1470" s="116"/>
      <c r="AE1470" s="116">
        <v>19.7</v>
      </c>
      <c r="AF1470" s="116"/>
      <c r="AG1470" s="100"/>
      <c r="AH1470" s="268"/>
      <c r="AI1470" s="100"/>
      <c r="AJ1470" s="100"/>
      <c r="AK1470" s="101"/>
      <c r="AL1470" s="101"/>
      <c r="AM1470" s="101" t="s">
        <v>1834</v>
      </c>
      <c r="AN1470" s="101" t="s">
        <v>1835</v>
      </c>
      <c r="AO1470" s="101">
        <v>18</v>
      </c>
      <c r="AP1470" s="101">
        <v>1</v>
      </c>
      <c r="AQ1470" s="101"/>
      <c r="AR1470" s="101"/>
      <c r="AS1470" s="101">
        <v>2003</v>
      </c>
      <c r="AT1470" s="101"/>
      <c r="AU1470" s="101"/>
      <c r="AV1470" s="101"/>
      <c r="AW1470" s="101" t="s">
        <v>1836</v>
      </c>
      <c r="AX1470" s="101"/>
      <c r="AY1470" s="101"/>
      <c r="AZ1470" s="101"/>
      <c r="BA1470" s="101"/>
      <c r="BB1470" s="101"/>
      <c r="BC1470" s="101"/>
      <c r="BD1470" s="101"/>
      <c r="BE1470" s="101"/>
      <c r="BF1470" s="101"/>
      <c r="BG1470" s="101"/>
      <c r="BH1470" s="101"/>
      <c r="BI1470" s="101"/>
      <c r="BJ1470" s="101"/>
      <c r="BK1470" s="112"/>
      <c r="BL1470" s="113"/>
      <c r="BM1470" s="113"/>
      <c r="BN1470" s="113"/>
      <c r="BO1470" s="113"/>
      <c r="BP1470" s="101"/>
      <c r="BQ1470" s="101"/>
      <c r="BR1470" s="110"/>
    </row>
    <row r="1471" spans="1:70" s="177" customFormat="1" ht="12.75">
      <c r="A1471" s="101" t="s">
        <v>1947</v>
      </c>
      <c r="B1471" s="264">
        <v>120</v>
      </c>
      <c r="C1471" s="101" t="s">
        <v>1828</v>
      </c>
      <c r="D1471" s="265">
        <v>120</v>
      </c>
      <c r="E1471" s="266" t="s">
        <v>786</v>
      </c>
      <c r="F1471" s="52">
        <f>IF(D1471&lt;=112,(D1471-'[2]Stages'!$C$33)*'[2]Stages'!$H$34+'[2]Stages'!$E$33,IF(D1471&lt;=125,(D1471-'[2]Stages'!$C$34)*'[2]Stages'!$H$35+'[2]Stages'!$E$34,IF(D1471&lt;=130,(D1471-'[2]Stages'!$C$35)*'[2]Stages'!$H$36+'[2]Stages'!$E$35,IF(D1471&lt;=133.9,(D1471-'[2]Stages'!$C$36)*'[2]Stages'!$H$37+'[2]Stages'!$E$36,IF(D1471&lt;=140.2,(D1471-'[2]Stages'!$C$37)*'[2]Stages'!$H$38+'[2]Stages'!$E$37,IF(D1471&lt;=145.5,(D1471-'[2]Stages'!$C$38)*'[2]Stages'!$H$39+'[2]Stages'!$E$38))))))</f>
        <v>120.84615384615384</v>
      </c>
      <c r="G1471" s="267" t="s">
        <v>1829</v>
      </c>
      <c r="H1471" s="101" t="s">
        <v>1948</v>
      </c>
      <c r="I1471" s="101"/>
      <c r="J1471" s="101"/>
      <c r="K1471" s="101"/>
      <c r="L1471" s="101"/>
      <c r="M1471" s="101"/>
      <c r="N1471" s="101"/>
      <c r="O1471" s="101"/>
      <c r="P1471" s="101"/>
      <c r="Q1471" s="101" t="s">
        <v>207</v>
      </c>
      <c r="R1471" s="254" t="s">
        <v>1949</v>
      </c>
      <c r="S1471" s="101"/>
      <c r="T1471" s="101"/>
      <c r="U1471" s="101"/>
      <c r="V1471" s="101"/>
      <c r="W1471" s="101" t="s">
        <v>1950</v>
      </c>
      <c r="X1471" s="101"/>
      <c r="Y1471" s="101"/>
      <c r="Z1471" s="101"/>
      <c r="AA1471" s="101"/>
      <c r="AB1471" s="18">
        <v>21.7</v>
      </c>
      <c r="AC1471" s="116">
        <v>21.8</v>
      </c>
      <c r="AD1471" s="116"/>
      <c r="AE1471" s="116">
        <v>21.8</v>
      </c>
      <c r="AF1471" s="116"/>
      <c r="AG1471" s="100"/>
      <c r="AH1471" s="268"/>
      <c r="AI1471" s="100"/>
      <c r="AJ1471" s="100"/>
      <c r="AK1471" s="101"/>
      <c r="AL1471" s="101"/>
      <c r="AM1471" s="101" t="s">
        <v>1834</v>
      </c>
      <c r="AN1471" s="101" t="s">
        <v>1835</v>
      </c>
      <c r="AO1471" s="101">
        <v>18</v>
      </c>
      <c r="AP1471" s="101">
        <v>1</v>
      </c>
      <c r="AQ1471" s="101"/>
      <c r="AR1471" s="101"/>
      <c r="AS1471" s="101">
        <v>2003</v>
      </c>
      <c r="AT1471" s="101"/>
      <c r="AU1471" s="101"/>
      <c r="AV1471" s="101"/>
      <c r="AW1471" s="101" t="s">
        <v>1836</v>
      </c>
      <c r="AX1471" s="101"/>
      <c r="AY1471" s="101"/>
      <c r="AZ1471" s="101"/>
      <c r="BA1471" s="101"/>
      <c r="BB1471" s="101"/>
      <c r="BC1471" s="101"/>
      <c r="BD1471" s="101"/>
      <c r="BE1471" s="101"/>
      <c r="BF1471" s="101"/>
      <c r="BG1471" s="101"/>
      <c r="BH1471" s="101"/>
      <c r="BI1471" s="101"/>
      <c r="BJ1471" s="101"/>
      <c r="BK1471" s="112"/>
      <c r="BL1471" s="113"/>
      <c r="BM1471" s="113"/>
      <c r="BN1471" s="113"/>
      <c r="BO1471" s="113"/>
      <c r="BP1471" s="101"/>
      <c r="BQ1471" s="101"/>
      <c r="BR1471" s="110"/>
    </row>
    <row r="1472" spans="1:70" s="177" customFormat="1" ht="12.75">
      <c r="A1472" s="101" t="s">
        <v>1951</v>
      </c>
      <c r="B1472" s="264">
        <v>120.5</v>
      </c>
      <c r="C1472" s="101" t="s">
        <v>1828</v>
      </c>
      <c r="D1472" s="265">
        <v>120.5</v>
      </c>
      <c r="E1472" s="266" t="s">
        <v>786</v>
      </c>
      <c r="F1472" s="52">
        <f>IF(D1472&lt;=112,(D1472-'[2]Stages'!$C$33)*'[2]Stages'!$H$34+'[2]Stages'!$E$33,IF(D1472&lt;=125,(D1472-'[2]Stages'!$C$34)*'[2]Stages'!$H$35+'[2]Stages'!$E$34,IF(D1472&lt;=130,(D1472-'[2]Stages'!$C$35)*'[2]Stages'!$H$36+'[2]Stages'!$E$35,IF(D1472&lt;=133.9,(D1472-'[2]Stages'!$C$36)*'[2]Stages'!$H$37+'[2]Stages'!$E$36,IF(D1472&lt;=140.2,(D1472-'[2]Stages'!$C$37)*'[2]Stages'!$H$38+'[2]Stages'!$E$37,IF(D1472&lt;=145.5,(D1472-'[2]Stages'!$C$38)*'[2]Stages'!$H$39+'[2]Stages'!$E$38))))))</f>
        <v>121.36153846153846</v>
      </c>
      <c r="G1472" s="267" t="s">
        <v>1829</v>
      </c>
      <c r="H1472" s="254" t="s">
        <v>1952</v>
      </c>
      <c r="I1472" s="101"/>
      <c r="J1472" s="101"/>
      <c r="K1472" s="101"/>
      <c r="L1472" s="101"/>
      <c r="M1472" s="101"/>
      <c r="N1472" s="101"/>
      <c r="O1472" s="101"/>
      <c r="P1472" s="101"/>
      <c r="Q1472" s="101" t="s">
        <v>207</v>
      </c>
      <c r="R1472" s="254" t="s">
        <v>1953</v>
      </c>
      <c r="S1472" s="101"/>
      <c r="T1472" s="101"/>
      <c r="U1472" s="101"/>
      <c r="V1472" s="101"/>
      <c r="W1472" s="101" t="s">
        <v>1841</v>
      </c>
      <c r="X1472" s="101"/>
      <c r="Y1472" s="101"/>
      <c r="Z1472" s="101"/>
      <c r="AA1472" s="101"/>
      <c r="AB1472" s="18">
        <v>21.7</v>
      </c>
      <c r="AC1472" s="116">
        <v>20.9</v>
      </c>
      <c r="AD1472" s="116"/>
      <c r="AE1472" s="116">
        <v>20.9</v>
      </c>
      <c r="AF1472" s="116"/>
      <c r="AG1472" s="100"/>
      <c r="AH1472" s="268"/>
      <c r="AI1472" s="100"/>
      <c r="AJ1472" s="100"/>
      <c r="AK1472" s="101"/>
      <c r="AL1472" s="101"/>
      <c r="AM1472" s="101" t="s">
        <v>1834</v>
      </c>
      <c r="AN1472" s="101" t="s">
        <v>1835</v>
      </c>
      <c r="AO1472" s="101">
        <v>18</v>
      </c>
      <c r="AP1472" s="101">
        <v>1</v>
      </c>
      <c r="AQ1472" s="101"/>
      <c r="AR1472" s="101"/>
      <c r="AS1472" s="101">
        <v>2003</v>
      </c>
      <c r="AT1472" s="101"/>
      <c r="AU1472" s="101"/>
      <c r="AV1472" s="101"/>
      <c r="AW1472" s="101" t="s">
        <v>1836</v>
      </c>
      <c r="AX1472" s="101"/>
      <c r="AY1472" s="101"/>
      <c r="AZ1472" s="101"/>
      <c r="BA1472" s="101"/>
      <c r="BB1472" s="101"/>
      <c r="BC1472" s="101"/>
      <c r="BD1472" s="101"/>
      <c r="BE1472" s="101"/>
      <c r="BF1472" s="101"/>
      <c r="BG1472" s="101"/>
      <c r="BH1472" s="101"/>
      <c r="BI1472" s="101"/>
      <c r="BJ1472" s="101"/>
      <c r="BK1472" s="112"/>
      <c r="BL1472" s="113"/>
      <c r="BM1472" s="113"/>
      <c r="BN1472" s="113"/>
      <c r="BO1472" s="113"/>
      <c r="BP1472" s="101"/>
      <c r="BQ1472" s="101"/>
      <c r="BR1472" s="110"/>
    </row>
    <row r="1473" spans="1:70" s="177" customFormat="1" ht="12.75">
      <c r="A1473" s="101" t="s">
        <v>1954</v>
      </c>
      <c r="B1473" s="264">
        <v>120.7</v>
      </c>
      <c r="C1473" s="101" t="s">
        <v>1828</v>
      </c>
      <c r="D1473" s="265">
        <v>120.7</v>
      </c>
      <c r="E1473" s="266" t="s">
        <v>786</v>
      </c>
      <c r="F1473" s="52">
        <f>IF(D1473&lt;=112,(D1473-'[2]Stages'!$C$33)*'[2]Stages'!$H$34+'[2]Stages'!$E$33,IF(D1473&lt;=125,(D1473-'[2]Stages'!$C$34)*'[2]Stages'!$H$35+'[2]Stages'!$E$34,IF(D1473&lt;=130,(D1473-'[2]Stages'!$C$35)*'[2]Stages'!$H$36+'[2]Stages'!$E$35,IF(D1473&lt;=133.9,(D1473-'[2]Stages'!$C$36)*'[2]Stages'!$H$37+'[2]Stages'!$E$36,IF(D1473&lt;=140.2,(D1473-'[2]Stages'!$C$37)*'[2]Stages'!$H$38+'[2]Stages'!$E$37,IF(D1473&lt;=145.5,(D1473-'[2]Stages'!$C$38)*'[2]Stages'!$H$39+'[2]Stages'!$E$38))))))</f>
        <v>121.56769230769231</v>
      </c>
      <c r="G1473" s="267" t="s">
        <v>1829</v>
      </c>
      <c r="H1473" s="101" t="s">
        <v>1955</v>
      </c>
      <c r="I1473" s="101"/>
      <c r="J1473" s="101"/>
      <c r="K1473" s="101"/>
      <c r="L1473" s="101"/>
      <c r="M1473" s="101"/>
      <c r="N1473" s="101"/>
      <c r="O1473" s="101"/>
      <c r="P1473" s="101"/>
      <c r="Q1473" s="101" t="s">
        <v>207</v>
      </c>
      <c r="R1473" s="254" t="s">
        <v>1956</v>
      </c>
      <c r="S1473" s="101"/>
      <c r="T1473" s="101"/>
      <c r="U1473" s="101"/>
      <c r="V1473" s="101"/>
      <c r="W1473" s="101" t="s">
        <v>1853</v>
      </c>
      <c r="X1473" s="101"/>
      <c r="Y1473" s="101"/>
      <c r="Z1473" s="101"/>
      <c r="AA1473" s="101"/>
      <c r="AB1473" s="18">
        <v>21.7</v>
      </c>
      <c r="AC1473" s="116">
        <v>20.9</v>
      </c>
      <c r="AD1473" s="116"/>
      <c r="AE1473" s="116"/>
      <c r="AF1473" s="116"/>
      <c r="AG1473" s="100"/>
      <c r="AH1473" s="268"/>
      <c r="AI1473" s="100"/>
      <c r="AJ1473" s="100"/>
      <c r="AK1473" s="101"/>
      <c r="AL1473" s="101"/>
      <c r="AM1473" s="101" t="s">
        <v>1834</v>
      </c>
      <c r="AN1473" s="101" t="s">
        <v>1835</v>
      </c>
      <c r="AO1473" s="101">
        <v>18</v>
      </c>
      <c r="AP1473" s="101">
        <v>1</v>
      </c>
      <c r="AQ1473" s="101"/>
      <c r="AR1473" s="101"/>
      <c r="AS1473" s="101">
        <v>2003</v>
      </c>
      <c r="AT1473" s="101"/>
      <c r="AU1473" s="101"/>
      <c r="AV1473" s="101"/>
      <c r="AW1473" s="101" t="s">
        <v>1836</v>
      </c>
      <c r="AX1473" s="101"/>
      <c r="AY1473" s="101"/>
      <c r="AZ1473" s="101"/>
      <c r="BA1473" s="101"/>
      <c r="BB1473" s="101"/>
      <c r="BC1473" s="101"/>
      <c r="BD1473" s="101"/>
      <c r="BE1473" s="101"/>
      <c r="BF1473" s="101"/>
      <c r="BG1473" s="101"/>
      <c r="BH1473" s="101"/>
      <c r="BI1473" s="101"/>
      <c r="BJ1473" s="101"/>
      <c r="BK1473" s="112"/>
      <c r="BL1473" s="113"/>
      <c r="BM1473" s="113"/>
      <c r="BN1473" s="113"/>
      <c r="BO1473" s="113"/>
      <c r="BP1473" s="101"/>
      <c r="BQ1473" s="101"/>
      <c r="BR1473" s="110"/>
    </row>
    <row r="1474" spans="1:70" s="177" customFormat="1" ht="12.75">
      <c r="A1474" s="101" t="s">
        <v>1957</v>
      </c>
      <c r="B1474" s="264">
        <v>125.3</v>
      </c>
      <c r="C1474" s="101" t="s">
        <v>1828</v>
      </c>
      <c r="D1474" s="265">
        <v>128</v>
      </c>
      <c r="E1474" s="266" t="s">
        <v>786</v>
      </c>
      <c r="F1474" s="52">
        <f>IF(D1474&lt;=112,(D1474-'[2]Stages'!$C$33)*'[2]Stages'!$H$34+'[2]Stages'!$E$33,IF(D1474&lt;=125,(D1474-'[2]Stages'!$C$34)*'[2]Stages'!$H$35+'[2]Stages'!$E$34,IF(D1474&lt;=130,(D1474-'[2]Stages'!$C$35)*'[2]Stages'!$H$36+'[2]Stages'!$E$35,IF(D1474&lt;=133.9,(D1474-'[2]Stages'!$C$36)*'[2]Stages'!$H$37+'[2]Stages'!$E$36,IF(D1474&lt;=140.2,(D1474-'[2]Stages'!$C$37)*'[2]Stages'!$H$38+'[2]Stages'!$E$37,IF(D1474&lt;=145.5,(D1474-'[2]Stages'!$C$38)*'[2]Stages'!$H$39+'[2]Stages'!$E$38))))))</f>
        <v>129.012</v>
      </c>
      <c r="G1474" s="267" t="s">
        <v>1829</v>
      </c>
      <c r="H1474" s="101" t="s">
        <v>1958</v>
      </c>
      <c r="I1474" s="101"/>
      <c r="J1474" s="101"/>
      <c r="K1474" s="101"/>
      <c r="L1474" s="101"/>
      <c r="M1474" s="101"/>
      <c r="N1474" s="101"/>
      <c r="O1474" s="101"/>
      <c r="P1474" s="101"/>
      <c r="Q1474" s="101" t="s">
        <v>207</v>
      </c>
      <c r="R1474" s="254" t="s">
        <v>1959</v>
      </c>
      <c r="S1474" s="101"/>
      <c r="T1474" s="101"/>
      <c r="U1474" s="101"/>
      <c r="V1474" s="101"/>
      <c r="W1474" s="101" t="s">
        <v>1853</v>
      </c>
      <c r="X1474" s="101"/>
      <c r="Y1474" s="101"/>
      <c r="Z1474" s="101"/>
      <c r="AA1474" s="101"/>
      <c r="AB1474" s="18">
        <v>21.7</v>
      </c>
      <c r="AC1474" s="116">
        <v>20.3</v>
      </c>
      <c r="AD1474" s="116"/>
      <c r="AE1474" s="116"/>
      <c r="AF1474" s="116"/>
      <c r="AG1474" s="100"/>
      <c r="AH1474" s="268"/>
      <c r="AI1474" s="100"/>
      <c r="AJ1474" s="100"/>
      <c r="AK1474" s="101"/>
      <c r="AL1474" s="101"/>
      <c r="AM1474" s="101" t="s">
        <v>1834</v>
      </c>
      <c r="AN1474" s="101" t="s">
        <v>1835</v>
      </c>
      <c r="AO1474" s="101">
        <v>18</v>
      </c>
      <c r="AP1474" s="101">
        <v>1</v>
      </c>
      <c r="AQ1474" s="101"/>
      <c r="AR1474" s="101"/>
      <c r="AS1474" s="101">
        <v>2003</v>
      </c>
      <c r="AT1474" s="101"/>
      <c r="AU1474" s="101"/>
      <c r="AV1474" s="101"/>
      <c r="AW1474" s="101" t="s">
        <v>1836</v>
      </c>
      <c r="AX1474" s="101"/>
      <c r="AY1474" s="101"/>
      <c r="AZ1474" s="101"/>
      <c r="BA1474" s="101"/>
      <c r="BB1474" s="101"/>
      <c r="BC1474" s="101"/>
      <c r="BD1474" s="101"/>
      <c r="BE1474" s="101"/>
      <c r="BF1474" s="101"/>
      <c r="BG1474" s="101"/>
      <c r="BH1474" s="101"/>
      <c r="BI1474" s="101"/>
      <c r="BJ1474" s="101"/>
      <c r="BK1474" s="112"/>
      <c r="BL1474" s="113"/>
      <c r="BM1474" s="113"/>
      <c r="BN1474" s="113"/>
      <c r="BO1474" s="113"/>
      <c r="BP1474" s="101"/>
      <c r="BQ1474" s="101"/>
      <c r="BR1474" s="110"/>
    </row>
    <row r="1475" spans="1:70" s="177" customFormat="1" ht="12.75">
      <c r="A1475" s="101" t="s">
        <v>1960</v>
      </c>
      <c r="B1475" s="264">
        <v>128</v>
      </c>
      <c r="C1475" s="101" t="s">
        <v>1828</v>
      </c>
      <c r="D1475" s="265">
        <v>131</v>
      </c>
      <c r="E1475" s="266" t="s">
        <v>786</v>
      </c>
      <c r="F1475" s="52">
        <f>IF(D1475&lt;=112,(D1475-'[2]Stages'!$C$33)*'[2]Stages'!$H$34+'[2]Stages'!$E$33,IF(D1475&lt;=125,(D1475-'[2]Stages'!$C$34)*'[2]Stages'!$H$35+'[2]Stages'!$E$34,IF(D1475&lt;=130,(D1475-'[2]Stages'!$C$35)*'[2]Stages'!$H$36+'[2]Stages'!$E$35,IF(D1475&lt;=133.9,(D1475-'[2]Stages'!$C$36)*'[2]Stages'!$H$37+'[2]Stages'!$E$36,IF(D1475&lt;=140.2,(D1475-'[2]Stages'!$C$37)*'[2]Stages'!$H$38+'[2]Stages'!$E$37,IF(D1475&lt;=145.5,(D1475-'[2]Stages'!$C$38)*'[2]Stages'!$H$39+'[2]Stages'!$E$38))))))</f>
        <v>131.9046153846154</v>
      </c>
      <c r="G1475" s="267" t="s">
        <v>1829</v>
      </c>
      <c r="H1475" s="254" t="s">
        <v>1961</v>
      </c>
      <c r="I1475" s="101"/>
      <c r="J1475" s="101"/>
      <c r="K1475" s="101"/>
      <c r="L1475" s="101"/>
      <c r="M1475" s="101"/>
      <c r="N1475" s="101"/>
      <c r="O1475" s="101"/>
      <c r="P1475" s="101"/>
      <c r="Q1475" s="101" t="s">
        <v>460</v>
      </c>
      <c r="R1475" s="254" t="s">
        <v>1962</v>
      </c>
      <c r="S1475" s="101"/>
      <c r="T1475" s="101"/>
      <c r="U1475" s="101"/>
      <c r="V1475" s="101"/>
      <c r="W1475" s="101" t="s">
        <v>1841</v>
      </c>
      <c r="X1475" s="101"/>
      <c r="Y1475" s="101"/>
      <c r="Z1475" s="101"/>
      <c r="AA1475" s="101"/>
      <c r="AB1475" s="18">
        <v>21.7</v>
      </c>
      <c r="AC1475" s="116">
        <v>19.8</v>
      </c>
      <c r="AD1475" s="116"/>
      <c r="AE1475" s="116">
        <v>19.8</v>
      </c>
      <c r="AF1475" s="116"/>
      <c r="AG1475" s="100"/>
      <c r="AH1475" s="268"/>
      <c r="AI1475" s="100"/>
      <c r="AJ1475" s="100"/>
      <c r="AK1475" s="101"/>
      <c r="AL1475" s="101"/>
      <c r="AM1475" s="101" t="s">
        <v>1834</v>
      </c>
      <c r="AN1475" s="101" t="s">
        <v>1835</v>
      </c>
      <c r="AO1475" s="101">
        <v>18</v>
      </c>
      <c r="AP1475" s="101">
        <v>1</v>
      </c>
      <c r="AQ1475" s="101"/>
      <c r="AR1475" s="101"/>
      <c r="AS1475" s="101">
        <v>2003</v>
      </c>
      <c r="AT1475" s="101"/>
      <c r="AU1475" s="101"/>
      <c r="AV1475" s="101"/>
      <c r="AW1475" s="101" t="s">
        <v>1836</v>
      </c>
      <c r="AX1475" s="101"/>
      <c r="AY1475" s="101"/>
      <c r="AZ1475" s="101"/>
      <c r="BA1475" s="101"/>
      <c r="BB1475" s="101"/>
      <c r="BC1475" s="101"/>
      <c r="BD1475" s="101"/>
      <c r="BE1475" s="101"/>
      <c r="BF1475" s="101"/>
      <c r="BG1475" s="101"/>
      <c r="BH1475" s="101"/>
      <c r="BI1475" s="101"/>
      <c r="BJ1475" s="101"/>
      <c r="BK1475" s="112"/>
      <c r="BL1475" s="113"/>
      <c r="BM1475" s="113"/>
      <c r="BN1475" s="113"/>
      <c r="BO1475" s="113"/>
      <c r="BP1475" s="101"/>
      <c r="BQ1475" s="101"/>
      <c r="BR1475" s="110"/>
    </row>
    <row r="1476" spans="1:70" s="177" customFormat="1" ht="12.75">
      <c r="A1476" s="101" t="s">
        <v>1963</v>
      </c>
      <c r="B1476" s="264">
        <v>129.5</v>
      </c>
      <c r="C1476" s="101" t="s">
        <v>1828</v>
      </c>
      <c r="D1476" s="265">
        <v>132</v>
      </c>
      <c r="E1476" s="266" t="s">
        <v>786</v>
      </c>
      <c r="F1476" s="52">
        <f>IF(D1476&lt;=112,(D1476-'[2]Stages'!$C$33)*'[2]Stages'!$H$34+'[2]Stages'!$E$33,IF(D1476&lt;=125,(D1476-'[2]Stages'!$C$34)*'[2]Stages'!$H$35+'[2]Stages'!$E$34,IF(D1476&lt;=130,(D1476-'[2]Stages'!$C$35)*'[2]Stages'!$H$36+'[2]Stages'!$E$35,IF(D1476&lt;=133.9,(D1476-'[2]Stages'!$C$36)*'[2]Stages'!$H$37+'[2]Stages'!$E$36,IF(D1476&lt;=140.2,(D1476-'[2]Stages'!$C$37)*'[2]Stages'!$H$38+'[2]Stages'!$E$37,IF(D1476&lt;=145.5,(D1476-'[2]Stages'!$C$38)*'[2]Stages'!$H$39+'[2]Stages'!$E$38))))))</f>
        <v>132.78923076923078</v>
      </c>
      <c r="G1476" s="267" t="s">
        <v>1829</v>
      </c>
      <c r="H1476" s="101" t="s">
        <v>1964</v>
      </c>
      <c r="I1476" s="101"/>
      <c r="J1476" s="101"/>
      <c r="K1476" s="101"/>
      <c r="L1476" s="101"/>
      <c r="M1476" s="101"/>
      <c r="N1476" s="101"/>
      <c r="O1476" s="101"/>
      <c r="P1476" s="101"/>
      <c r="Q1476" s="101" t="s">
        <v>207</v>
      </c>
      <c r="R1476" s="254" t="s">
        <v>1965</v>
      </c>
      <c r="S1476" s="101"/>
      <c r="T1476" s="101"/>
      <c r="U1476" s="101"/>
      <c r="V1476" s="101"/>
      <c r="W1476" s="101" t="s">
        <v>1966</v>
      </c>
      <c r="X1476" s="101"/>
      <c r="Y1476" s="101"/>
      <c r="Z1476" s="101"/>
      <c r="AA1476" s="101"/>
      <c r="AB1476" s="18">
        <v>21.7</v>
      </c>
      <c r="AC1476" s="116">
        <v>21.2</v>
      </c>
      <c r="AD1476" s="116"/>
      <c r="AE1476" s="116">
        <v>21.2</v>
      </c>
      <c r="AF1476" s="116"/>
      <c r="AG1476" s="100"/>
      <c r="AH1476" s="268"/>
      <c r="AI1476" s="100"/>
      <c r="AJ1476" s="100"/>
      <c r="AK1476" s="101"/>
      <c r="AL1476" s="101"/>
      <c r="AM1476" s="101" t="s">
        <v>1834</v>
      </c>
      <c r="AN1476" s="101" t="s">
        <v>1835</v>
      </c>
      <c r="AO1476" s="101">
        <v>18</v>
      </c>
      <c r="AP1476" s="101">
        <v>1</v>
      </c>
      <c r="AQ1476" s="101"/>
      <c r="AR1476" s="101"/>
      <c r="AS1476" s="101">
        <v>2003</v>
      </c>
      <c r="AT1476" s="101"/>
      <c r="AU1476" s="101"/>
      <c r="AV1476" s="101"/>
      <c r="AW1476" s="101" t="s">
        <v>1836</v>
      </c>
      <c r="AX1476" s="101"/>
      <c r="AY1476" s="101"/>
      <c r="AZ1476" s="101"/>
      <c r="BA1476" s="101"/>
      <c r="BB1476" s="101"/>
      <c r="BC1476" s="101"/>
      <c r="BD1476" s="101"/>
      <c r="BE1476" s="101"/>
      <c r="BF1476" s="101"/>
      <c r="BG1476" s="101"/>
      <c r="BH1476" s="101"/>
      <c r="BI1476" s="101"/>
      <c r="BJ1476" s="101"/>
      <c r="BK1476" s="112"/>
      <c r="BL1476" s="113"/>
      <c r="BM1476" s="113"/>
      <c r="BN1476" s="113"/>
      <c r="BO1476" s="113"/>
      <c r="BP1476" s="101"/>
      <c r="BQ1476" s="101"/>
      <c r="BR1476" s="110"/>
    </row>
    <row r="1477" spans="1:70" s="177" customFormat="1" ht="12.75">
      <c r="A1477" s="101" t="s">
        <v>1967</v>
      </c>
      <c r="B1477" s="264">
        <v>130.2</v>
      </c>
      <c r="C1477" s="101" t="s">
        <v>1828</v>
      </c>
      <c r="D1477" s="265">
        <v>132.5</v>
      </c>
      <c r="E1477" s="266" t="s">
        <v>786</v>
      </c>
      <c r="F1477" s="52">
        <f>IF(D1477&lt;=112,(D1477-'[2]Stages'!$C$33)*'[2]Stages'!$H$34+'[2]Stages'!$E$33,IF(D1477&lt;=125,(D1477-'[2]Stages'!$C$34)*'[2]Stages'!$H$35+'[2]Stages'!$E$34,IF(D1477&lt;=130,(D1477-'[2]Stages'!$C$35)*'[2]Stages'!$H$36+'[2]Stages'!$E$35,IF(D1477&lt;=133.9,(D1477-'[2]Stages'!$C$36)*'[2]Stages'!$H$37+'[2]Stages'!$E$36,IF(D1477&lt;=140.2,(D1477-'[2]Stages'!$C$37)*'[2]Stages'!$H$38+'[2]Stages'!$E$37,IF(D1477&lt;=145.5,(D1477-'[2]Stages'!$C$38)*'[2]Stages'!$H$39+'[2]Stages'!$E$38))))))</f>
        <v>133.23153846153846</v>
      </c>
      <c r="G1477" s="267" t="s">
        <v>1829</v>
      </c>
      <c r="H1477" s="254" t="s">
        <v>1968</v>
      </c>
      <c r="I1477" s="101"/>
      <c r="J1477" s="101"/>
      <c r="K1477" s="101"/>
      <c r="L1477" s="101"/>
      <c r="M1477" s="101"/>
      <c r="N1477" s="101"/>
      <c r="O1477" s="101"/>
      <c r="P1477" s="101"/>
      <c r="Q1477" s="101" t="s">
        <v>207</v>
      </c>
      <c r="R1477" s="254" t="s">
        <v>1969</v>
      </c>
      <c r="S1477" s="101"/>
      <c r="T1477" s="101"/>
      <c r="U1477" s="101"/>
      <c r="V1477" s="101"/>
      <c r="W1477" s="101" t="s">
        <v>1853</v>
      </c>
      <c r="X1477" s="101"/>
      <c r="Y1477" s="101"/>
      <c r="Z1477" s="101"/>
      <c r="AA1477" s="101"/>
      <c r="AB1477" s="18">
        <v>21.7</v>
      </c>
      <c r="AC1477" s="116">
        <v>20.8</v>
      </c>
      <c r="AD1477" s="116"/>
      <c r="AE1477" s="116"/>
      <c r="AF1477" s="116"/>
      <c r="AG1477" s="100"/>
      <c r="AH1477" s="268"/>
      <c r="AI1477" s="100"/>
      <c r="AJ1477" s="100"/>
      <c r="AK1477" s="101"/>
      <c r="AL1477" s="101"/>
      <c r="AM1477" s="101" t="s">
        <v>1834</v>
      </c>
      <c r="AN1477" s="101" t="s">
        <v>1835</v>
      </c>
      <c r="AO1477" s="101">
        <v>18</v>
      </c>
      <c r="AP1477" s="101">
        <v>1</v>
      </c>
      <c r="AQ1477" s="101"/>
      <c r="AR1477" s="101"/>
      <c r="AS1477" s="101">
        <v>2003</v>
      </c>
      <c r="AT1477" s="101"/>
      <c r="AU1477" s="101"/>
      <c r="AV1477" s="101"/>
      <c r="AW1477" s="101" t="s">
        <v>1836</v>
      </c>
      <c r="AX1477" s="101"/>
      <c r="AY1477" s="101"/>
      <c r="AZ1477" s="101"/>
      <c r="BA1477" s="101"/>
      <c r="BB1477" s="101"/>
      <c r="BC1477" s="101"/>
      <c r="BD1477" s="101"/>
      <c r="BE1477" s="101"/>
      <c r="BF1477" s="101"/>
      <c r="BG1477" s="101"/>
      <c r="BH1477" s="101"/>
      <c r="BI1477" s="101"/>
      <c r="BJ1477" s="101"/>
      <c r="BK1477" s="112"/>
      <c r="BL1477" s="113"/>
      <c r="BM1477" s="113"/>
      <c r="BN1477" s="113"/>
      <c r="BO1477" s="113"/>
      <c r="BP1477" s="101"/>
      <c r="BQ1477" s="101"/>
      <c r="BR1477" s="110"/>
    </row>
    <row r="1478" spans="1:70" s="177" customFormat="1" ht="12.75">
      <c r="A1478" s="101" t="s">
        <v>1970</v>
      </c>
      <c r="B1478" s="264">
        <v>131</v>
      </c>
      <c r="C1478" s="101" t="s">
        <v>1828</v>
      </c>
      <c r="D1478" s="265">
        <v>133</v>
      </c>
      <c r="E1478" s="266" t="s">
        <v>786</v>
      </c>
      <c r="F1478" s="52">
        <f>IF(D1478&lt;=112,(D1478-'[2]Stages'!$C$33)*'[2]Stages'!$H$34+'[2]Stages'!$E$33,IF(D1478&lt;=125,(D1478-'[2]Stages'!$C$34)*'[2]Stages'!$H$35+'[2]Stages'!$E$34,IF(D1478&lt;=130,(D1478-'[2]Stages'!$C$35)*'[2]Stages'!$H$36+'[2]Stages'!$E$35,IF(D1478&lt;=133.9,(D1478-'[2]Stages'!$C$36)*'[2]Stages'!$H$37+'[2]Stages'!$E$36,IF(D1478&lt;=140.2,(D1478-'[2]Stages'!$C$37)*'[2]Stages'!$H$38+'[2]Stages'!$E$37,IF(D1478&lt;=145.5,(D1478-'[2]Stages'!$C$38)*'[2]Stages'!$H$39+'[2]Stages'!$E$38))))))</f>
        <v>133.67384615384614</v>
      </c>
      <c r="G1478" s="267" t="s">
        <v>1829</v>
      </c>
      <c r="H1478" s="101" t="s">
        <v>1971</v>
      </c>
      <c r="I1478" s="101"/>
      <c r="J1478" s="101"/>
      <c r="K1478" s="101"/>
      <c r="L1478" s="101"/>
      <c r="M1478" s="101"/>
      <c r="N1478" s="101"/>
      <c r="O1478" s="101"/>
      <c r="P1478" s="101"/>
      <c r="Q1478" s="101" t="s">
        <v>207</v>
      </c>
      <c r="R1478" s="254" t="s">
        <v>1972</v>
      </c>
      <c r="S1478" s="101"/>
      <c r="T1478" s="101"/>
      <c r="U1478" s="101"/>
      <c r="V1478" s="101"/>
      <c r="W1478" s="101" t="s">
        <v>1841</v>
      </c>
      <c r="X1478" s="101"/>
      <c r="Y1478" s="101"/>
      <c r="Z1478" s="101"/>
      <c r="AA1478" s="101"/>
      <c r="AB1478" s="18">
        <v>21.7</v>
      </c>
      <c r="AC1478" s="116">
        <v>21.1</v>
      </c>
      <c r="AD1478" s="116"/>
      <c r="AE1478" s="116">
        <v>21.1</v>
      </c>
      <c r="AF1478" s="116"/>
      <c r="AG1478" s="100"/>
      <c r="AH1478" s="268"/>
      <c r="AI1478" s="100"/>
      <c r="AJ1478" s="100"/>
      <c r="AK1478" s="101"/>
      <c r="AL1478" s="101"/>
      <c r="AM1478" s="101" t="s">
        <v>1834</v>
      </c>
      <c r="AN1478" s="101" t="s">
        <v>1835</v>
      </c>
      <c r="AO1478" s="101">
        <v>18</v>
      </c>
      <c r="AP1478" s="101">
        <v>1</v>
      </c>
      <c r="AQ1478" s="101"/>
      <c r="AR1478" s="101"/>
      <c r="AS1478" s="101">
        <v>2003</v>
      </c>
      <c r="AT1478" s="101"/>
      <c r="AU1478" s="101"/>
      <c r="AV1478" s="101"/>
      <c r="AW1478" s="101" t="s">
        <v>1836</v>
      </c>
      <c r="AX1478" s="101"/>
      <c r="AY1478" s="101"/>
      <c r="AZ1478" s="101"/>
      <c r="BA1478" s="101"/>
      <c r="BB1478" s="101"/>
      <c r="BC1478" s="101"/>
      <c r="BD1478" s="101"/>
      <c r="BE1478" s="101"/>
      <c r="BF1478" s="101"/>
      <c r="BG1478" s="101"/>
      <c r="BH1478" s="101"/>
      <c r="BI1478" s="101"/>
      <c r="BJ1478" s="101"/>
      <c r="BK1478" s="112"/>
      <c r="BL1478" s="113"/>
      <c r="BM1478" s="113"/>
      <c r="BN1478" s="113"/>
      <c r="BO1478" s="113"/>
      <c r="BP1478" s="101"/>
      <c r="BQ1478" s="101"/>
      <c r="BR1478" s="114"/>
    </row>
    <row r="1479" spans="1:70" s="177" customFormat="1" ht="12.75">
      <c r="A1479" s="101" t="s">
        <v>1973</v>
      </c>
      <c r="B1479" s="264">
        <v>132.5</v>
      </c>
      <c r="C1479" s="101" t="s">
        <v>1828</v>
      </c>
      <c r="D1479" s="265">
        <v>135</v>
      </c>
      <c r="E1479" s="266" t="s">
        <v>786</v>
      </c>
      <c r="F1479" s="52">
        <f>IF(D1479&lt;=112,(D1479-'[2]Stages'!$C$33)*'[2]Stages'!$H$34+'[2]Stages'!$E$33,IF(D1479&lt;=125,(D1479-'[2]Stages'!$C$34)*'[2]Stages'!$H$35+'[2]Stages'!$E$34,IF(D1479&lt;=130,(D1479-'[2]Stages'!$C$35)*'[2]Stages'!$H$36+'[2]Stages'!$E$35,IF(D1479&lt;=133.9,(D1479-'[2]Stages'!$C$36)*'[2]Stages'!$H$37+'[2]Stages'!$E$36,IF(D1479&lt;=140.2,(D1479-'[2]Stages'!$C$37)*'[2]Stages'!$H$38+'[2]Stages'!$E$37,IF(D1479&lt;=145.5,(D1479-'[2]Stages'!$C$38)*'[2]Stages'!$H$39+'[2]Stages'!$E$38))))))</f>
        <v>135.51238095238094</v>
      </c>
      <c r="G1479" s="267" t="s">
        <v>1829</v>
      </c>
      <c r="H1479" s="101" t="s">
        <v>1974</v>
      </c>
      <c r="I1479" s="101"/>
      <c r="J1479" s="101"/>
      <c r="K1479" s="101"/>
      <c r="L1479" s="101"/>
      <c r="M1479" s="101"/>
      <c r="N1479" s="101"/>
      <c r="O1479" s="101"/>
      <c r="P1479" s="101"/>
      <c r="Q1479" s="101" t="s">
        <v>207</v>
      </c>
      <c r="R1479" s="254" t="s">
        <v>1975</v>
      </c>
      <c r="S1479" s="101"/>
      <c r="T1479" s="101"/>
      <c r="U1479" s="101"/>
      <c r="V1479" s="101"/>
      <c r="W1479" s="101" t="s">
        <v>1841</v>
      </c>
      <c r="X1479" s="101"/>
      <c r="Y1479" s="101"/>
      <c r="Z1479" s="101"/>
      <c r="AA1479" s="101"/>
      <c r="AB1479" s="18">
        <v>21.7</v>
      </c>
      <c r="AC1479" s="116">
        <v>20.5</v>
      </c>
      <c r="AD1479" s="116"/>
      <c r="AE1479" s="116">
        <v>20.5</v>
      </c>
      <c r="AF1479" s="116"/>
      <c r="AG1479" s="100"/>
      <c r="AH1479" s="268"/>
      <c r="AI1479" s="100"/>
      <c r="AJ1479" s="100"/>
      <c r="AK1479" s="101"/>
      <c r="AL1479" s="101"/>
      <c r="AM1479" s="101" t="s">
        <v>1834</v>
      </c>
      <c r="AN1479" s="101" t="s">
        <v>1835</v>
      </c>
      <c r="AO1479" s="101">
        <v>18</v>
      </c>
      <c r="AP1479" s="101">
        <v>1</v>
      </c>
      <c r="AQ1479" s="101"/>
      <c r="AR1479" s="101"/>
      <c r="AS1479" s="101">
        <v>2003</v>
      </c>
      <c r="AT1479" s="101"/>
      <c r="AU1479" s="101"/>
      <c r="AV1479" s="101"/>
      <c r="AW1479" s="101" t="s">
        <v>1836</v>
      </c>
      <c r="AX1479" s="101"/>
      <c r="AY1479" s="101"/>
      <c r="AZ1479" s="101"/>
      <c r="BA1479" s="101"/>
      <c r="BB1479" s="101"/>
      <c r="BC1479" s="101"/>
      <c r="BD1479" s="101"/>
      <c r="BE1479" s="101"/>
      <c r="BF1479" s="101"/>
      <c r="BG1479" s="101"/>
      <c r="BH1479" s="101"/>
      <c r="BI1479" s="101"/>
      <c r="BJ1479" s="101"/>
      <c r="BK1479" s="112"/>
      <c r="BL1479" s="113"/>
      <c r="BM1479" s="113"/>
      <c r="BN1479" s="113"/>
      <c r="BO1479" s="113"/>
      <c r="BP1479" s="101"/>
      <c r="BQ1479" s="101"/>
      <c r="BR1479" s="114"/>
    </row>
    <row r="1480" spans="1:70" s="177" customFormat="1" ht="12.75">
      <c r="A1480" s="101" t="s">
        <v>256</v>
      </c>
      <c r="B1480" s="264">
        <v>132.5</v>
      </c>
      <c r="C1480" s="101" t="s">
        <v>1828</v>
      </c>
      <c r="D1480" s="265">
        <v>135</v>
      </c>
      <c r="E1480" s="266" t="s">
        <v>786</v>
      </c>
      <c r="F1480" s="52">
        <f>IF(D1480&lt;=112,(D1480-'[2]Stages'!$C$33)*'[2]Stages'!$H$34+'[2]Stages'!$E$33,IF(D1480&lt;=125,(D1480-'[2]Stages'!$C$34)*'[2]Stages'!$H$35+'[2]Stages'!$E$34,IF(D1480&lt;=130,(D1480-'[2]Stages'!$C$35)*'[2]Stages'!$H$36+'[2]Stages'!$E$35,IF(D1480&lt;=133.9,(D1480-'[2]Stages'!$C$36)*'[2]Stages'!$H$37+'[2]Stages'!$E$36,IF(D1480&lt;=140.2,(D1480-'[2]Stages'!$C$37)*'[2]Stages'!$H$38+'[2]Stages'!$E$37,IF(D1480&lt;=145.5,(D1480-'[2]Stages'!$C$38)*'[2]Stages'!$H$39+'[2]Stages'!$E$38))))))</f>
        <v>135.51238095238094</v>
      </c>
      <c r="G1480" s="267" t="s">
        <v>1829</v>
      </c>
      <c r="H1480" s="254" t="s">
        <v>1974</v>
      </c>
      <c r="I1480" s="101"/>
      <c r="J1480" s="101"/>
      <c r="K1480" s="101"/>
      <c r="L1480" s="101"/>
      <c r="M1480" s="101"/>
      <c r="N1480" s="101"/>
      <c r="O1480" s="101"/>
      <c r="P1480" s="101"/>
      <c r="Q1480" s="101" t="s">
        <v>460</v>
      </c>
      <c r="R1480" s="254" t="s">
        <v>1976</v>
      </c>
      <c r="S1480" s="101"/>
      <c r="T1480" s="101"/>
      <c r="U1480" s="101"/>
      <c r="V1480" s="101"/>
      <c r="W1480" s="101" t="s">
        <v>1853</v>
      </c>
      <c r="X1480" s="101"/>
      <c r="Y1480" s="101"/>
      <c r="Z1480" s="101"/>
      <c r="AA1480" s="101"/>
      <c r="AB1480" s="18">
        <v>21.7</v>
      </c>
      <c r="AC1480" s="116">
        <v>20.7</v>
      </c>
      <c r="AD1480" s="116"/>
      <c r="AE1480" s="116"/>
      <c r="AF1480" s="116"/>
      <c r="AG1480" s="100"/>
      <c r="AH1480" s="268"/>
      <c r="AI1480" s="100"/>
      <c r="AJ1480" s="100"/>
      <c r="AK1480" s="101"/>
      <c r="AL1480" s="101"/>
      <c r="AM1480" s="101" t="s">
        <v>1834</v>
      </c>
      <c r="AN1480" s="101" t="s">
        <v>1835</v>
      </c>
      <c r="AO1480" s="101">
        <v>18</v>
      </c>
      <c r="AP1480" s="101">
        <v>1</v>
      </c>
      <c r="AQ1480" s="101"/>
      <c r="AR1480" s="101"/>
      <c r="AS1480" s="101">
        <v>2003</v>
      </c>
      <c r="AT1480" s="101"/>
      <c r="AU1480" s="101"/>
      <c r="AV1480" s="101"/>
      <c r="AW1480" s="101" t="s">
        <v>1836</v>
      </c>
      <c r="AX1480" s="101"/>
      <c r="AY1480" s="101"/>
      <c r="AZ1480" s="101"/>
      <c r="BA1480" s="101"/>
      <c r="BB1480" s="101"/>
      <c r="BC1480" s="101"/>
      <c r="BD1480" s="101"/>
      <c r="BE1480" s="101"/>
      <c r="BF1480" s="101"/>
      <c r="BG1480" s="101"/>
      <c r="BH1480" s="101"/>
      <c r="BI1480" s="101"/>
      <c r="BJ1480" s="101"/>
      <c r="BK1480" s="112"/>
      <c r="BL1480" s="113"/>
      <c r="BM1480" s="113"/>
      <c r="BN1480" s="113"/>
      <c r="BO1480" s="113"/>
      <c r="BP1480" s="101"/>
      <c r="BQ1480" s="101"/>
      <c r="BR1480" s="114"/>
    </row>
    <row r="1481" spans="1:70" s="177" customFormat="1" ht="12.75">
      <c r="A1481" s="101" t="s">
        <v>1977</v>
      </c>
      <c r="B1481" s="264">
        <v>133.5</v>
      </c>
      <c r="C1481" s="101" t="s">
        <v>1828</v>
      </c>
      <c r="D1481" s="265">
        <v>136</v>
      </c>
      <c r="E1481" s="266" t="s">
        <v>786</v>
      </c>
      <c r="F1481" s="52">
        <f>IF(D1481&lt;=112,(D1481-'[2]Stages'!$C$33)*'[2]Stages'!$H$34+'[2]Stages'!$E$33,IF(D1481&lt;=125,(D1481-'[2]Stages'!$C$34)*'[2]Stages'!$H$35+'[2]Stages'!$E$34,IF(D1481&lt;=130,(D1481-'[2]Stages'!$C$35)*'[2]Stages'!$H$36+'[2]Stages'!$E$35,IF(D1481&lt;=133.9,(D1481-'[2]Stages'!$C$36)*'[2]Stages'!$H$37+'[2]Stages'!$E$36,IF(D1481&lt;=140.2,(D1481-'[2]Stages'!$C$37)*'[2]Stages'!$H$38+'[2]Stages'!$E$37,IF(D1481&lt;=145.5,(D1481-'[2]Stages'!$C$38)*'[2]Stages'!$H$39+'[2]Stages'!$E$38))))))</f>
        <v>136.46</v>
      </c>
      <c r="G1481" s="267" t="s">
        <v>1829</v>
      </c>
      <c r="H1481" s="254" t="s">
        <v>1978</v>
      </c>
      <c r="I1481" s="101"/>
      <c r="J1481" s="101"/>
      <c r="K1481" s="101"/>
      <c r="L1481" s="101"/>
      <c r="M1481" s="101"/>
      <c r="N1481" s="101"/>
      <c r="O1481" s="101"/>
      <c r="P1481" s="101"/>
      <c r="Q1481" s="101" t="s">
        <v>207</v>
      </c>
      <c r="R1481" s="254" t="s">
        <v>1979</v>
      </c>
      <c r="S1481" s="101"/>
      <c r="T1481" s="101"/>
      <c r="U1481" s="101"/>
      <c r="V1481" s="101"/>
      <c r="W1481" s="101" t="s">
        <v>1980</v>
      </c>
      <c r="X1481" s="101"/>
      <c r="Y1481" s="101"/>
      <c r="Z1481" s="101"/>
      <c r="AA1481" s="101"/>
      <c r="AB1481" s="18">
        <v>21.7</v>
      </c>
      <c r="AC1481" s="116">
        <v>21.3</v>
      </c>
      <c r="AD1481" s="116"/>
      <c r="AE1481" s="116">
        <v>21.3</v>
      </c>
      <c r="AF1481" s="116"/>
      <c r="AG1481" s="100"/>
      <c r="AH1481" s="268"/>
      <c r="AI1481" s="100"/>
      <c r="AJ1481" s="100"/>
      <c r="AK1481" s="101"/>
      <c r="AL1481" s="101"/>
      <c r="AM1481" s="101" t="s">
        <v>1834</v>
      </c>
      <c r="AN1481" s="101" t="s">
        <v>1835</v>
      </c>
      <c r="AO1481" s="101">
        <v>18</v>
      </c>
      <c r="AP1481" s="101">
        <v>1</v>
      </c>
      <c r="AQ1481" s="101"/>
      <c r="AR1481" s="101"/>
      <c r="AS1481" s="101">
        <v>2003</v>
      </c>
      <c r="AT1481" s="101"/>
      <c r="AU1481" s="101"/>
      <c r="AV1481" s="101"/>
      <c r="AW1481" s="101" t="s">
        <v>1836</v>
      </c>
      <c r="AX1481" s="101"/>
      <c r="AY1481" s="101"/>
      <c r="AZ1481" s="101"/>
      <c r="BA1481" s="101"/>
      <c r="BB1481" s="101"/>
      <c r="BC1481" s="101"/>
      <c r="BD1481" s="101"/>
      <c r="BE1481" s="101"/>
      <c r="BF1481" s="101"/>
      <c r="BG1481" s="101"/>
      <c r="BH1481" s="101"/>
      <c r="BI1481" s="101"/>
      <c r="BJ1481" s="101"/>
      <c r="BK1481" s="112"/>
      <c r="BL1481" s="113"/>
      <c r="BM1481" s="113"/>
      <c r="BN1481" s="113"/>
      <c r="BO1481" s="113"/>
      <c r="BP1481" s="101"/>
      <c r="BQ1481" s="101"/>
      <c r="BR1481" s="114"/>
    </row>
    <row r="1482" spans="1:70" ht="12" customHeight="1">
      <c r="A1482" s="101" t="s">
        <v>1981</v>
      </c>
      <c r="B1482" s="264">
        <v>134.8</v>
      </c>
      <c r="C1482" s="101" t="s">
        <v>1828</v>
      </c>
      <c r="D1482" s="265">
        <v>136.5</v>
      </c>
      <c r="E1482" s="266" t="s">
        <v>786</v>
      </c>
      <c r="F1482" s="52">
        <f>IF(D1482&lt;=112,(D1482-'[2]Stages'!$C$33)*'[2]Stages'!$H$34+'[2]Stages'!$E$33,IF(D1482&lt;=125,(D1482-'[2]Stages'!$C$34)*'[2]Stages'!$H$35+'[2]Stages'!$E$34,IF(D1482&lt;=130,(D1482-'[2]Stages'!$C$35)*'[2]Stages'!$H$36+'[2]Stages'!$E$35,IF(D1482&lt;=133.9,(D1482-'[2]Stages'!$C$36)*'[2]Stages'!$H$37+'[2]Stages'!$E$36,IF(D1482&lt;=140.2,(D1482-'[2]Stages'!$C$37)*'[2]Stages'!$H$38+'[2]Stages'!$E$37,IF(D1482&lt;=145.5,(D1482-'[2]Stages'!$C$38)*'[2]Stages'!$H$39+'[2]Stages'!$E$38))))))</f>
        <v>136.93380952380951</v>
      </c>
      <c r="G1482" s="267" t="s">
        <v>1829</v>
      </c>
      <c r="H1482" s="254" t="s">
        <v>1982</v>
      </c>
      <c r="Q1482" s="101" t="s">
        <v>460</v>
      </c>
      <c r="R1482" s="254" t="s">
        <v>1983</v>
      </c>
      <c r="U1482" s="101"/>
      <c r="V1482" s="101"/>
      <c r="W1482" s="101" t="s">
        <v>1853</v>
      </c>
      <c r="AB1482" s="18">
        <v>21.7</v>
      </c>
      <c r="AC1482" s="116">
        <v>21.6</v>
      </c>
      <c r="AD1482" s="116"/>
      <c r="AE1482" s="116"/>
      <c r="AF1482" s="116"/>
      <c r="AH1482" s="268"/>
      <c r="AM1482" s="101" t="s">
        <v>1834</v>
      </c>
      <c r="AN1482" s="101" t="s">
        <v>1835</v>
      </c>
      <c r="AO1482" s="101">
        <v>18</v>
      </c>
      <c r="AP1482" s="101">
        <v>1</v>
      </c>
      <c r="AQ1482" s="101"/>
      <c r="AR1482" s="101"/>
      <c r="AS1482" s="101">
        <v>2003</v>
      </c>
      <c r="AW1482" s="101" t="s">
        <v>1836</v>
      </c>
      <c r="AY1482" s="101"/>
      <c r="AZ1482" s="101"/>
      <c r="BA1482" s="101"/>
      <c r="BB1482" s="101"/>
      <c r="BC1482" s="101"/>
      <c r="BF1482" s="101"/>
      <c r="BG1482" s="101"/>
      <c r="BI1482" s="101"/>
      <c r="BR1482" s="114"/>
    </row>
    <row r="1483" spans="1:61" ht="12" customHeight="1">
      <c r="A1483" s="101" t="s">
        <v>1984</v>
      </c>
      <c r="B1483" s="264">
        <v>136.2</v>
      </c>
      <c r="C1483" s="101" t="s">
        <v>1828</v>
      </c>
      <c r="D1483" s="265">
        <v>139</v>
      </c>
      <c r="E1483" s="266" t="s">
        <v>786</v>
      </c>
      <c r="F1483" s="52">
        <f>IF(D1483&lt;=112,(D1483-'[2]Stages'!$C$33)*'[2]Stages'!$H$34+'[2]Stages'!$E$33,IF(D1483&lt;=125,(D1483-'[2]Stages'!$C$34)*'[2]Stages'!$H$35+'[2]Stages'!$E$34,IF(D1483&lt;=130,(D1483-'[2]Stages'!$C$35)*'[2]Stages'!$H$36+'[2]Stages'!$E$35,IF(D1483&lt;=133.9,(D1483-'[2]Stages'!$C$36)*'[2]Stages'!$H$37+'[2]Stages'!$E$36,IF(D1483&lt;=140.2,(D1483-'[2]Stages'!$C$37)*'[2]Stages'!$H$38+'[2]Stages'!$E$37,IF(D1483&lt;=145.5,(D1483-'[2]Stages'!$C$38)*'[2]Stages'!$H$39+'[2]Stages'!$E$38))))))</f>
        <v>139.30285714285714</v>
      </c>
      <c r="G1483" s="267" t="s">
        <v>1829</v>
      </c>
      <c r="H1483" s="254" t="s">
        <v>1985</v>
      </c>
      <c r="Q1483" s="101" t="s">
        <v>207</v>
      </c>
      <c r="R1483" s="254" t="s">
        <v>1986</v>
      </c>
      <c r="U1483" s="101"/>
      <c r="V1483" s="101"/>
      <c r="W1483" s="101" t="s">
        <v>1841</v>
      </c>
      <c r="AB1483" s="18">
        <v>21.7</v>
      </c>
      <c r="AC1483" s="116">
        <v>20.5</v>
      </c>
      <c r="AD1483" s="116"/>
      <c r="AE1483" s="116">
        <v>20.5</v>
      </c>
      <c r="AF1483" s="116"/>
      <c r="AH1483" s="268"/>
      <c r="AM1483" s="101" t="s">
        <v>1834</v>
      </c>
      <c r="AN1483" s="101" t="s">
        <v>1835</v>
      </c>
      <c r="AO1483" s="101">
        <v>18</v>
      </c>
      <c r="AP1483" s="101">
        <v>1</v>
      </c>
      <c r="AQ1483" s="101"/>
      <c r="AR1483" s="101"/>
      <c r="AS1483" s="101">
        <v>2003</v>
      </c>
      <c r="AW1483" s="101" t="s">
        <v>1836</v>
      </c>
      <c r="AY1483" s="101"/>
      <c r="AZ1483" s="101"/>
      <c r="BA1483" s="101"/>
      <c r="BB1483" s="101"/>
      <c r="BC1483" s="101"/>
      <c r="BF1483" s="101"/>
      <c r="BG1483" s="101"/>
      <c r="BI1483" s="101"/>
    </row>
    <row r="1484" spans="1:61" ht="12" customHeight="1">
      <c r="A1484" s="101" t="s">
        <v>1987</v>
      </c>
      <c r="B1484" s="264">
        <v>136.2</v>
      </c>
      <c r="C1484" s="101" t="s">
        <v>1828</v>
      </c>
      <c r="D1484" s="265">
        <v>139</v>
      </c>
      <c r="E1484" s="266" t="s">
        <v>786</v>
      </c>
      <c r="F1484" s="52">
        <f>IF(D1484&lt;=112,(D1484-'[2]Stages'!$C$33)*'[2]Stages'!$H$34+'[2]Stages'!$E$33,IF(D1484&lt;=125,(D1484-'[2]Stages'!$C$34)*'[2]Stages'!$H$35+'[2]Stages'!$E$34,IF(D1484&lt;=130,(D1484-'[2]Stages'!$C$35)*'[2]Stages'!$H$36+'[2]Stages'!$E$35,IF(D1484&lt;=133.9,(D1484-'[2]Stages'!$C$36)*'[2]Stages'!$H$37+'[2]Stages'!$E$36,IF(D1484&lt;=140.2,(D1484-'[2]Stages'!$C$37)*'[2]Stages'!$H$38+'[2]Stages'!$E$37,IF(D1484&lt;=145.5,(D1484-'[2]Stages'!$C$38)*'[2]Stages'!$H$39+'[2]Stages'!$E$38))))))</f>
        <v>139.30285714285714</v>
      </c>
      <c r="G1484" s="267" t="s">
        <v>1829</v>
      </c>
      <c r="H1484" s="101" t="s">
        <v>1988</v>
      </c>
      <c r="Q1484" s="101" t="s">
        <v>207</v>
      </c>
      <c r="R1484" s="101" t="s">
        <v>1989</v>
      </c>
      <c r="U1484" s="101"/>
      <c r="V1484" s="101"/>
      <c r="W1484" s="101" t="s">
        <v>1990</v>
      </c>
      <c r="AB1484" s="18">
        <v>21.7</v>
      </c>
      <c r="AC1484" s="116">
        <v>20.8</v>
      </c>
      <c r="AD1484" s="116"/>
      <c r="AE1484" s="116">
        <v>20.8</v>
      </c>
      <c r="AF1484" s="116"/>
      <c r="AH1484" s="268"/>
      <c r="AM1484" s="101" t="s">
        <v>1834</v>
      </c>
      <c r="AN1484" s="101" t="s">
        <v>1835</v>
      </c>
      <c r="AO1484" s="101">
        <v>18</v>
      </c>
      <c r="AP1484" s="101">
        <v>1</v>
      </c>
      <c r="AQ1484" s="101"/>
      <c r="AR1484" s="101"/>
      <c r="AS1484" s="101">
        <v>2003</v>
      </c>
      <c r="AW1484" s="101" t="s">
        <v>1836</v>
      </c>
      <c r="AY1484" s="101"/>
      <c r="AZ1484" s="101"/>
      <c r="BA1484" s="101"/>
      <c r="BB1484" s="101"/>
      <c r="BC1484" s="101"/>
      <c r="BF1484" s="101"/>
      <c r="BG1484" s="101"/>
      <c r="BI1484" s="101"/>
    </row>
    <row r="1485" spans="1:61" ht="12" customHeight="1">
      <c r="A1485" s="101" t="s">
        <v>1991</v>
      </c>
      <c r="B1485" s="264">
        <v>136.2</v>
      </c>
      <c r="C1485" s="101" t="s">
        <v>1828</v>
      </c>
      <c r="D1485" s="265">
        <v>139</v>
      </c>
      <c r="E1485" s="266" t="s">
        <v>786</v>
      </c>
      <c r="F1485" s="52">
        <f>IF(D1485&lt;=112,(D1485-'[2]Stages'!$C$33)*'[2]Stages'!$H$34+'[2]Stages'!$E$33,IF(D1485&lt;=125,(D1485-'[2]Stages'!$C$34)*'[2]Stages'!$H$35+'[2]Stages'!$E$34,IF(D1485&lt;=130,(D1485-'[2]Stages'!$C$35)*'[2]Stages'!$H$36+'[2]Stages'!$E$35,IF(D1485&lt;=133.9,(D1485-'[2]Stages'!$C$36)*'[2]Stages'!$H$37+'[2]Stages'!$E$36,IF(D1485&lt;=140.2,(D1485-'[2]Stages'!$C$37)*'[2]Stages'!$H$38+'[2]Stages'!$E$37,IF(D1485&lt;=145.5,(D1485-'[2]Stages'!$C$38)*'[2]Stages'!$H$39+'[2]Stages'!$E$38))))))</f>
        <v>139.30285714285714</v>
      </c>
      <c r="G1485" s="267" t="s">
        <v>1829</v>
      </c>
      <c r="H1485" s="101" t="s">
        <v>1988</v>
      </c>
      <c r="Q1485" s="101" t="s">
        <v>207</v>
      </c>
      <c r="R1485" s="101" t="s">
        <v>1992</v>
      </c>
      <c r="U1485" s="101"/>
      <c r="V1485" s="101"/>
      <c r="W1485" s="101" t="s">
        <v>1993</v>
      </c>
      <c r="AB1485" s="18">
        <v>21.7</v>
      </c>
      <c r="AC1485" s="116">
        <v>20.1</v>
      </c>
      <c r="AD1485" s="116"/>
      <c r="AE1485" s="116">
        <v>20.1</v>
      </c>
      <c r="AF1485" s="116"/>
      <c r="AH1485" s="268"/>
      <c r="AM1485" s="101" t="s">
        <v>1834</v>
      </c>
      <c r="AN1485" s="101" t="s">
        <v>1835</v>
      </c>
      <c r="AO1485" s="101">
        <v>18</v>
      </c>
      <c r="AP1485" s="101">
        <v>1</v>
      </c>
      <c r="AQ1485" s="101"/>
      <c r="AR1485" s="101"/>
      <c r="AS1485" s="101">
        <v>2003</v>
      </c>
      <c r="AW1485" s="101" t="s">
        <v>1836</v>
      </c>
      <c r="AY1485" s="101"/>
      <c r="AZ1485" s="101"/>
      <c r="BA1485" s="101"/>
      <c r="BB1485" s="101"/>
      <c r="BC1485" s="101"/>
      <c r="BF1485" s="101"/>
      <c r="BG1485" s="101"/>
      <c r="BI1485" s="101"/>
    </row>
    <row r="1486" spans="1:61" ht="12" customHeight="1">
      <c r="A1486" s="101" t="s">
        <v>1994</v>
      </c>
      <c r="B1486" s="264">
        <v>136.2</v>
      </c>
      <c r="C1486" s="101" t="s">
        <v>1828</v>
      </c>
      <c r="D1486" s="265">
        <v>139</v>
      </c>
      <c r="E1486" s="266" t="s">
        <v>786</v>
      </c>
      <c r="F1486" s="52">
        <f>IF(D1486&lt;=112,(D1486-'[2]Stages'!$C$33)*'[2]Stages'!$H$34+'[2]Stages'!$E$33,IF(D1486&lt;=125,(D1486-'[2]Stages'!$C$34)*'[2]Stages'!$H$35+'[2]Stages'!$E$34,IF(D1486&lt;=130,(D1486-'[2]Stages'!$C$35)*'[2]Stages'!$H$36+'[2]Stages'!$E$35,IF(D1486&lt;=133.9,(D1486-'[2]Stages'!$C$36)*'[2]Stages'!$H$37+'[2]Stages'!$E$36,IF(D1486&lt;=140.2,(D1486-'[2]Stages'!$C$37)*'[2]Stages'!$H$38+'[2]Stages'!$E$37,IF(D1486&lt;=145.5,(D1486-'[2]Stages'!$C$38)*'[2]Stages'!$H$39+'[2]Stages'!$E$38))))))</f>
        <v>139.30285714285714</v>
      </c>
      <c r="G1486" s="267" t="s">
        <v>1829</v>
      </c>
      <c r="H1486" s="101" t="s">
        <v>1988</v>
      </c>
      <c r="Q1486" s="101" t="s">
        <v>207</v>
      </c>
      <c r="R1486" s="101" t="s">
        <v>1992</v>
      </c>
      <c r="U1486" s="101"/>
      <c r="V1486" s="101"/>
      <c r="W1486" s="101" t="s">
        <v>1990</v>
      </c>
      <c r="AB1486" s="18">
        <v>21.7</v>
      </c>
      <c r="AC1486" s="116">
        <v>20</v>
      </c>
      <c r="AD1486" s="116"/>
      <c r="AE1486" s="116">
        <v>20</v>
      </c>
      <c r="AF1486" s="116"/>
      <c r="AH1486" s="268"/>
      <c r="AM1486" s="101" t="s">
        <v>1834</v>
      </c>
      <c r="AN1486" s="101" t="s">
        <v>1835</v>
      </c>
      <c r="AO1486" s="101">
        <v>18</v>
      </c>
      <c r="AP1486" s="101">
        <v>1</v>
      </c>
      <c r="AQ1486" s="101"/>
      <c r="AR1486" s="101"/>
      <c r="AS1486" s="101">
        <v>2003</v>
      </c>
      <c r="AW1486" s="101" t="s">
        <v>1836</v>
      </c>
      <c r="AY1486" s="101"/>
      <c r="AZ1486" s="101"/>
      <c r="BA1486" s="101"/>
      <c r="BB1486" s="101"/>
      <c r="BC1486" s="101"/>
      <c r="BF1486" s="101"/>
      <c r="BG1486" s="101"/>
      <c r="BI1486" s="101"/>
    </row>
    <row r="1487" spans="1:61" ht="12" customHeight="1">
      <c r="A1487" s="101" t="s">
        <v>1995</v>
      </c>
      <c r="B1487" s="264">
        <v>136.2</v>
      </c>
      <c r="C1487" s="101" t="s">
        <v>1828</v>
      </c>
      <c r="D1487" s="265">
        <v>139</v>
      </c>
      <c r="E1487" s="266" t="s">
        <v>786</v>
      </c>
      <c r="F1487" s="52">
        <f>IF(D1487&lt;=112,(D1487-'[2]Stages'!$C$33)*'[2]Stages'!$H$34+'[2]Stages'!$E$33,IF(D1487&lt;=125,(D1487-'[2]Stages'!$C$34)*'[2]Stages'!$H$35+'[2]Stages'!$E$34,IF(D1487&lt;=130,(D1487-'[2]Stages'!$C$35)*'[2]Stages'!$H$36+'[2]Stages'!$E$35,IF(D1487&lt;=133.9,(D1487-'[2]Stages'!$C$36)*'[2]Stages'!$H$37+'[2]Stages'!$E$36,IF(D1487&lt;=140.2,(D1487-'[2]Stages'!$C$37)*'[2]Stages'!$H$38+'[2]Stages'!$E$37,IF(D1487&lt;=145.5,(D1487-'[2]Stages'!$C$38)*'[2]Stages'!$H$39+'[2]Stages'!$E$38))))))</f>
        <v>139.30285714285714</v>
      </c>
      <c r="G1487" s="267" t="s">
        <v>1829</v>
      </c>
      <c r="H1487" s="101" t="s">
        <v>1988</v>
      </c>
      <c r="Q1487" s="101" t="s">
        <v>207</v>
      </c>
      <c r="R1487" s="101" t="s">
        <v>1996</v>
      </c>
      <c r="U1487" s="101"/>
      <c r="V1487" s="101"/>
      <c r="W1487" s="101" t="s">
        <v>1997</v>
      </c>
      <c r="AB1487" s="18">
        <v>21.7</v>
      </c>
      <c r="AC1487" s="116">
        <v>19.3</v>
      </c>
      <c r="AD1487" s="116"/>
      <c r="AE1487" s="116"/>
      <c r="AF1487" s="116"/>
      <c r="AH1487" s="268"/>
      <c r="AM1487" s="101" t="s">
        <v>1834</v>
      </c>
      <c r="AN1487" s="101" t="s">
        <v>1835</v>
      </c>
      <c r="AO1487" s="101">
        <v>18</v>
      </c>
      <c r="AP1487" s="101">
        <v>1</v>
      </c>
      <c r="AQ1487" s="101"/>
      <c r="AR1487" s="101"/>
      <c r="AS1487" s="101">
        <v>2003</v>
      </c>
      <c r="AW1487" s="101" t="s">
        <v>1836</v>
      </c>
      <c r="AY1487" s="101"/>
      <c r="AZ1487" s="101"/>
      <c r="BA1487" s="101"/>
      <c r="BB1487" s="101"/>
      <c r="BC1487" s="101"/>
      <c r="BF1487" s="101"/>
      <c r="BG1487" s="101"/>
      <c r="BI1487" s="101"/>
    </row>
    <row r="1488" spans="1:61" ht="12" customHeight="1">
      <c r="A1488" s="101" t="s">
        <v>1998</v>
      </c>
      <c r="B1488" s="264">
        <v>136.2</v>
      </c>
      <c r="C1488" s="101" t="s">
        <v>1828</v>
      </c>
      <c r="D1488" s="265">
        <v>139</v>
      </c>
      <c r="E1488" s="266" t="s">
        <v>786</v>
      </c>
      <c r="F1488" s="52">
        <f>IF(D1488&lt;=112,(D1488-'[2]Stages'!$C$33)*'[2]Stages'!$H$34+'[2]Stages'!$E$33,IF(D1488&lt;=125,(D1488-'[2]Stages'!$C$34)*'[2]Stages'!$H$35+'[2]Stages'!$E$34,IF(D1488&lt;=130,(D1488-'[2]Stages'!$C$35)*'[2]Stages'!$H$36+'[2]Stages'!$E$35,IF(D1488&lt;=133.9,(D1488-'[2]Stages'!$C$36)*'[2]Stages'!$H$37+'[2]Stages'!$E$36,IF(D1488&lt;=140.2,(D1488-'[2]Stages'!$C$37)*'[2]Stages'!$H$38+'[2]Stages'!$E$37,IF(D1488&lt;=145.5,(D1488-'[2]Stages'!$C$38)*'[2]Stages'!$H$39+'[2]Stages'!$E$38))))))</f>
        <v>139.30285714285714</v>
      </c>
      <c r="G1488" s="267" t="s">
        <v>1829</v>
      </c>
      <c r="H1488" s="101" t="s">
        <v>1988</v>
      </c>
      <c r="Q1488" s="101" t="s">
        <v>207</v>
      </c>
      <c r="R1488" s="101" t="s">
        <v>1992</v>
      </c>
      <c r="U1488" s="101"/>
      <c r="V1488" s="101"/>
      <c r="W1488" s="101" t="s">
        <v>1990</v>
      </c>
      <c r="AB1488" s="18">
        <v>21.7</v>
      </c>
      <c r="AC1488" s="116">
        <v>20.2</v>
      </c>
      <c r="AD1488" s="116"/>
      <c r="AE1488" s="116">
        <v>20.2</v>
      </c>
      <c r="AF1488" s="116"/>
      <c r="AH1488" s="268"/>
      <c r="AM1488" s="101" t="s">
        <v>1834</v>
      </c>
      <c r="AN1488" s="101" t="s">
        <v>1835</v>
      </c>
      <c r="AO1488" s="101">
        <v>18</v>
      </c>
      <c r="AP1488" s="101">
        <v>1</v>
      </c>
      <c r="AQ1488" s="101"/>
      <c r="AR1488" s="101"/>
      <c r="AS1488" s="101">
        <v>2003</v>
      </c>
      <c r="AW1488" s="101" t="s">
        <v>1836</v>
      </c>
      <c r="AY1488" s="101"/>
      <c r="AZ1488" s="101"/>
      <c r="BA1488" s="101"/>
      <c r="BB1488" s="101"/>
      <c r="BC1488" s="101"/>
      <c r="BF1488" s="101"/>
      <c r="BG1488" s="101"/>
      <c r="BI1488" s="101"/>
    </row>
    <row r="1489" spans="1:61" ht="12" customHeight="1">
      <c r="A1489" s="101" t="s">
        <v>1999</v>
      </c>
      <c r="B1489" s="264">
        <v>136.2</v>
      </c>
      <c r="C1489" s="101" t="s">
        <v>1828</v>
      </c>
      <c r="D1489" s="265">
        <v>139</v>
      </c>
      <c r="E1489" s="266" t="s">
        <v>786</v>
      </c>
      <c r="F1489" s="52">
        <f>IF(D1489&lt;=112,(D1489-'[2]Stages'!$C$33)*'[2]Stages'!$H$34+'[2]Stages'!$E$33,IF(D1489&lt;=125,(D1489-'[2]Stages'!$C$34)*'[2]Stages'!$H$35+'[2]Stages'!$E$34,IF(D1489&lt;=130,(D1489-'[2]Stages'!$C$35)*'[2]Stages'!$H$36+'[2]Stages'!$E$35,IF(D1489&lt;=133.9,(D1489-'[2]Stages'!$C$36)*'[2]Stages'!$H$37+'[2]Stages'!$E$36,IF(D1489&lt;=140.2,(D1489-'[2]Stages'!$C$37)*'[2]Stages'!$H$38+'[2]Stages'!$E$37,IF(D1489&lt;=145.5,(D1489-'[2]Stages'!$C$38)*'[2]Stages'!$H$39+'[2]Stages'!$E$38))))))</f>
        <v>139.30285714285714</v>
      </c>
      <c r="G1489" s="267" t="s">
        <v>1829</v>
      </c>
      <c r="H1489" s="101" t="s">
        <v>1988</v>
      </c>
      <c r="Q1489" s="101" t="s">
        <v>207</v>
      </c>
      <c r="R1489" s="101" t="s">
        <v>1992</v>
      </c>
      <c r="U1489" s="101"/>
      <c r="V1489" s="101"/>
      <c r="W1489" s="101" t="s">
        <v>2000</v>
      </c>
      <c r="AB1489" s="18">
        <v>21.7</v>
      </c>
      <c r="AC1489" s="116">
        <v>20.2</v>
      </c>
      <c r="AD1489" s="116"/>
      <c r="AE1489" s="116">
        <v>20.2</v>
      </c>
      <c r="AF1489" s="116"/>
      <c r="AH1489" s="268"/>
      <c r="AM1489" s="101" t="s">
        <v>1834</v>
      </c>
      <c r="AN1489" s="101" t="s">
        <v>1835</v>
      </c>
      <c r="AO1489" s="101">
        <v>18</v>
      </c>
      <c r="AP1489" s="101">
        <v>1</v>
      </c>
      <c r="AQ1489" s="101"/>
      <c r="AR1489" s="101"/>
      <c r="AS1489" s="101">
        <v>2003</v>
      </c>
      <c r="AW1489" s="101" t="s">
        <v>1836</v>
      </c>
      <c r="AY1489" s="101"/>
      <c r="AZ1489" s="101"/>
      <c r="BA1489" s="101"/>
      <c r="BB1489" s="101"/>
      <c r="BC1489" s="101"/>
      <c r="BF1489" s="101"/>
      <c r="BG1489" s="101"/>
      <c r="BI1489" s="101"/>
    </row>
    <row r="1490" spans="1:61" ht="12" customHeight="1">
      <c r="A1490" s="101" t="s">
        <v>2001</v>
      </c>
      <c r="B1490" s="264">
        <v>136.2</v>
      </c>
      <c r="C1490" s="101" t="s">
        <v>1828</v>
      </c>
      <c r="D1490" s="265">
        <v>139</v>
      </c>
      <c r="E1490" s="266" t="s">
        <v>786</v>
      </c>
      <c r="F1490" s="52">
        <f>IF(D1490&lt;=112,(D1490-'[2]Stages'!$C$33)*'[2]Stages'!$H$34+'[2]Stages'!$E$33,IF(D1490&lt;=125,(D1490-'[2]Stages'!$C$34)*'[2]Stages'!$H$35+'[2]Stages'!$E$34,IF(D1490&lt;=130,(D1490-'[2]Stages'!$C$35)*'[2]Stages'!$H$36+'[2]Stages'!$E$35,IF(D1490&lt;=133.9,(D1490-'[2]Stages'!$C$36)*'[2]Stages'!$H$37+'[2]Stages'!$E$36,IF(D1490&lt;=140.2,(D1490-'[2]Stages'!$C$37)*'[2]Stages'!$H$38+'[2]Stages'!$E$37,IF(D1490&lt;=145.5,(D1490-'[2]Stages'!$C$38)*'[2]Stages'!$H$39+'[2]Stages'!$E$38))))))</f>
        <v>139.30285714285714</v>
      </c>
      <c r="G1490" s="267" t="s">
        <v>1829</v>
      </c>
      <c r="H1490" s="101" t="s">
        <v>1988</v>
      </c>
      <c r="Q1490" s="101" t="s">
        <v>207</v>
      </c>
      <c r="R1490" s="101" t="s">
        <v>1992</v>
      </c>
      <c r="U1490" s="101"/>
      <c r="V1490" s="101"/>
      <c r="W1490" s="101" t="s">
        <v>1990</v>
      </c>
      <c r="AB1490" s="18">
        <v>21.7</v>
      </c>
      <c r="AC1490" s="116">
        <v>20.9</v>
      </c>
      <c r="AD1490" s="116"/>
      <c r="AE1490" s="116">
        <v>20.9</v>
      </c>
      <c r="AF1490" s="116"/>
      <c r="AH1490" s="268"/>
      <c r="AM1490" s="101" t="s">
        <v>1834</v>
      </c>
      <c r="AN1490" s="101" t="s">
        <v>1835</v>
      </c>
      <c r="AO1490" s="101">
        <v>18</v>
      </c>
      <c r="AP1490" s="101">
        <v>1</v>
      </c>
      <c r="AQ1490" s="101"/>
      <c r="AR1490" s="101"/>
      <c r="AS1490" s="101">
        <v>2003</v>
      </c>
      <c r="AW1490" s="101" t="s">
        <v>1836</v>
      </c>
      <c r="AY1490" s="101"/>
      <c r="AZ1490" s="101"/>
      <c r="BA1490" s="101"/>
      <c r="BB1490" s="101"/>
      <c r="BC1490" s="101"/>
      <c r="BF1490" s="101"/>
      <c r="BG1490" s="101"/>
      <c r="BI1490" s="101"/>
    </row>
    <row r="1491" spans="1:61" ht="12" customHeight="1">
      <c r="A1491" s="101" t="s">
        <v>2002</v>
      </c>
      <c r="B1491" s="264">
        <v>136.2</v>
      </c>
      <c r="C1491" s="101" t="s">
        <v>1828</v>
      </c>
      <c r="D1491" s="265">
        <v>139</v>
      </c>
      <c r="E1491" s="266" t="s">
        <v>786</v>
      </c>
      <c r="F1491" s="52">
        <f>IF(D1491&lt;=112,(D1491-'[2]Stages'!$C$33)*'[2]Stages'!$H$34+'[2]Stages'!$E$33,IF(D1491&lt;=125,(D1491-'[2]Stages'!$C$34)*'[2]Stages'!$H$35+'[2]Stages'!$E$34,IF(D1491&lt;=130,(D1491-'[2]Stages'!$C$35)*'[2]Stages'!$H$36+'[2]Stages'!$E$35,IF(D1491&lt;=133.9,(D1491-'[2]Stages'!$C$36)*'[2]Stages'!$H$37+'[2]Stages'!$E$36,IF(D1491&lt;=140.2,(D1491-'[2]Stages'!$C$37)*'[2]Stages'!$H$38+'[2]Stages'!$E$37,IF(D1491&lt;=145.5,(D1491-'[2]Stages'!$C$38)*'[2]Stages'!$H$39+'[2]Stages'!$E$38))))))</f>
        <v>139.30285714285714</v>
      </c>
      <c r="G1491" s="267" t="s">
        <v>1829</v>
      </c>
      <c r="H1491" s="101" t="s">
        <v>1988</v>
      </c>
      <c r="Q1491" s="101" t="s">
        <v>207</v>
      </c>
      <c r="R1491" s="101" t="s">
        <v>1992</v>
      </c>
      <c r="U1491" s="101"/>
      <c r="V1491" s="101"/>
      <c r="W1491" s="101" t="s">
        <v>1990</v>
      </c>
      <c r="AB1491" s="18">
        <v>21.7</v>
      </c>
      <c r="AC1491" s="116">
        <v>19.2</v>
      </c>
      <c r="AD1491" s="116"/>
      <c r="AE1491" s="116">
        <v>19.2</v>
      </c>
      <c r="AF1491" s="116"/>
      <c r="AH1491" s="268"/>
      <c r="AM1491" s="101" t="s">
        <v>1834</v>
      </c>
      <c r="AN1491" s="101" t="s">
        <v>1835</v>
      </c>
      <c r="AO1491" s="101">
        <v>18</v>
      </c>
      <c r="AP1491" s="101">
        <v>1</v>
      </c>
      <c r="AQ1491" s="101"/>
      <c r="AR1491" s="101"/>
      <c r="AS1491" s="101">
        <v>2003</v>
      </c>
      <c r="AW1491" s="101" t="s">
        <v>1836</v>
      </c>
      <c r="AY1491" s="101"/>
      <c r="AZ1491" s="101"/>
      <c r="BA1491" s="101"/>
      <c r="BB1491" s="101"/>
      <c r="BC1491" s="101"/>
      <c r="BF1491" s="101"/>
      <c r="BG1491" s="101"/>
      <c r="BI1491" s="101"/>
    </row>
    <row r="1492" spans="1:61" ht="12" customHeight="1">
      <c r="A1492" s="101" t="s">
        <v>2003</v>
      </c>
      <c r="B1492" s="264">
        <v>136.75</v>
      </c>
      <c r="C1492" s="101" t="s">
        <v>1828</v>
      </c>
      <c r="D1492" s="265">
        <v>140</v>
      </c>
      <c r="E1492" s="266" t="s">
        <v>786</v>
      </c>
      <c r="F1492" s="52">
        <f>IF(D1492&lt;=112,(D1492-'[2]Stages'!$C$33)*'[2]Stages'!$H$34+'[2]Stages'!$E$33,IF(D1492&lt;=125,(D1492-'[2]Stages'!$C$34)*'[2]Stages'!$H$35+'[2]Stages'!$E$34,IF(D1492&lt;=130,(D1492-'[2]Stages'!$C$35)*'[2]Stages'!$H$36+'[2]Stages'!$E$35,IF(D1492&lt;=133.9,(D1492-'[2]Stages'!$C$36)*'[2]Stages'!$H$37+'[2]Stages'!$E$36,IF(D1492&lt;=140.2,(D1492-'[2]Stages'!$C$37)*'[2]Stages'!$H$38+'[2]Stages'!$E$37,IF(D1492&lt;=145.5,(D1492-'[2]Stages'!$C$38)*'[2]Stages'!$H$39+'[2]Stages'!$E$38))))))</f>
        <v>140.2504761904762</v>
      </c>
      <c r="G1492" s="267" t="s">
        <v>1829</v>
      </c>
      <c r="H1492" s="101" t="s">
        <v>2004</v>
      </c>
      <c r="Q1492" s="101" t="s">
        <v>207</v>
      </c>
      <c r="R1492" s="254" t="s">
        <v>2005</v>
      </c>
      <c r="U1492" s="101"/>
      <c r="V1492" s="101"/>
      <c r="W1492" s="101" t="s">
        <v>1841</v>
      </c>
      <c r="AB1492" s="18">
        <v>21.7</v>
      </c>
      <c r="AC1492" s="116">
        <v>20.93</v>
      </c>
      <c r="AD1492" s="116"/>
      <c r="AE1492" s="116">
        <v>20.93</v>
      </c>
      <c r="AF1492" s="116"/>
      <c r="AH1492" s="268"/>
      <c r="AM1492" s="101" t="s">
        <v>1834</v>
      </c>
      <c r="AN1492" s="101" t="s">
        <v>1835</v>
      </c>
      <c r="AO1492" s="101">
        <v>18</v>
      </c>
      <c r="AP1492" s="101">
        <v>1</v>
      </c>
      <c r="AQ1492" s="101"/>
      <c r="AR1492" s="101"/>
      <c r="AS1492" s="101">
        <v>2003</v>
      </c>
      <c r="AW1492" s="101" t="s">
        <v>1836</v>
      </c>
      <c r="AY1492" s="101"/>
      <c r="AZ1492" s="101"/>
      <c r="BA1492" s="101"/>
      <c r="BB1492" s="101"/>
      <c r="BC1492" s="101"/>
      <c r="BF1492" s="101"/>
      <c r="BG1492" s="101"/>
      <c r="BI1492" s="101"/>
    </row>
    <row r="1493" spans="1:61" ht="12" customHeight="1">
      <c r="A1493" s="101" t="s">
        <v>2006</v>
      </c>
      <c r="B1493" s="264">
        <v>137</v>
      </c>
      <c r="C1493" s="101" t="s">
        <v>1828</v>
      </c>
      <c r="D1493" s="265">
        <v>140</v>
      </c>
      <c r="E1493" s="266" t="s">
        <v>786</v>
      </c>
      <c r="F1493" s="52">
        <f>IF(D1493&lt;=112,(D1493-'[2]Stages'!$C$33)*'[2]Stages'!$H$34+'[2]Stages'!$E$33,IF(D1493&lt;=125,(D1493-'[2]Stages'!$C$34)*'[2]Stages'!$H$35+'[2]Stages'!$E$34,IF(D1493&lt;=130,(D1493-'[2]Stages'!$C$35)*'[2]Stages'!$H$36+'[2]Stages'!$E$35,IF(D1493&lt;=133.9,(D1493-'[2]Stages'!$C$36)*'[2]Stages'!$H$37+'[2]Stages'!$E$36,IF(D1493&lt;=140.2,(D1493-'[2]Stages'!$C$37)*'[2]Stages'!$H$38+'[2]Stages'!$E$37,IF(D1493&lt;=145.5,(D1493-'[2]Stages'!$C$38)*'[2]Stages'!$H$39+'[2]Stages'!$E$38))))))</f>
        <v>140.2504761904762</v>
      </c>
      <c r="G1493" s="267" t="s">
        <v>1829</v>
      </c>
      <c r="H1493" s="101" t="s">
        <v>2007</v>
      </c>
      <c r="Q1493" s="101" t="s">
        <v>207</v>
      </c>
      <c r="R1493" s="254" t="s">
        <v>2008</v>
      </c>
      <c r="U1493" s="101"/>
      <c r="V1493" s="101"/>
      <c r="W1493" s="101" t="s">
        <v>2009</v>
      </c>
      <c r="AB1493" s="18">
        <v>21.7</v>
      </c>
      <c r="AC1493" s="116">
        <v>22</v>
      </c>
      <c r="AD1493" s="116"/>
      <c r="AE1493" s="116"/>
      <c r="AF1493" s="116"/>
      <c r="AH1493" s="268"/>
      <c r="AM1493" s="101" t="s">
        <v>1834</v>
      </c>
      <c r="AN1493" s="101" t="s">
        <v>1835</v>
      </c>
      <c r="AO1493" s="101">
        <v>18</v>
      </c>
      <c r="AP1493" s="101">
        <v>1</v>
      </c>
      <c r="AQ1493" s="101"/>
      <c r="AR1493" s="101"/>
      <c r="AS1493" s="101">
        <v>2003</v>
      </c>
      <c r="AW1493" s="101" t="s">
        <v>1836</v>
      </c>
      <c r="AY1493" s="101"/>
      <c r="AZ1493" s="101"/>
      <c r="BA1493" s="101"/>
      <c r="BB1493" s="101"/>
      <c r="BC1493" s="101"/>
      <c r="BF1493" s="101"/>
      <c r="BG1493" s="101"/>
      <c r="BI1493" s="101"/>
    </row>
    <row r="1494" spans="1:61" ht="12" customHeight="1">
      <c r="A1494" s="101" t="s">
        <v>2010</v>
      </c>
      <c r="B1494" s="264">
        <v>137.5</v>
      </c>
      <c r="C1494" s="101" t="s">
        <v>1828</v>
      </c>
      <c r="D1494" s="265">
        <v>141</v>
      </c>
      <c r="E1494" s="266" t="s">
        <v>786</v>
      </c>
      <c r="F1494" s="52">
        <f>IF(D1494&lt;=112,(D1494-'[2]Stages'!$C$33)*'[2]Stages'!$H$34+'[2]Stages'!$E$33,IF(D1494&lt;=125,(D1494-'[2]Stages'!$C$34)*'[2]Stages'!$H$35+'[2]Stages'!$E$34,IF(D1494&lt;=130,(D1494-'[2]Stages'!$C$35)*'[2]Stages'!$H$36+'[2]Stages'!$E$35,IF(D1494&lt;=133.9,(D1494-'[2]Stages'!$C$36)*'[2]Stages'!$H$37+'[2]Stages'!$E$36,IF(D1494&lt;=140.2,(D1494-'[2]Stages'!$C$37)*'[2]Stages'!$H$38+'[2]Stages'!$E$37,IF(D1494&lt;=145.5,(D1494-'[2]Stages'!$C$38)*'[2]Stages'!$H$39+'[2]Stages'!$E$38))))))</f>
        <v>141.33811320754717</v>
      </c>
      <c r="G1494" s="267" t="s">
        <v>1829</v>
      </c>
      <c r="H1494" s="101" t="s">
        <v>2011</v>
      </c>
      <c r="Q1494" s="101" t="s">
        <v>460</v>
      </c>
      <c r="R1494" s="254" t="s">
        <v>2012</v>
      </c>
      <c r="U1494" s="101"/>
      <c r="V1494" s="101"/>
      <c r="W1494" s="101" t="s">
        <v>1841</v>
      </c>
      <c r="AB1494" s="18">
        <v>21.7</v>
      </c>
      <c r="AC1494" s="116">
        <v>21.2</v>
      </c>
      <c r="AD1494" s="116"/>
      <c r="AE1494" s="116">
        <v>21.2</v>
      </c>
      <c r="AF1494" s="116"/>
      <c r="AH1494" s="268"/>
      <c r="AM1494" s="101" t="s">
        <v>1834</v>
      </c>
      <c r="AN1494" s="101" t="s">
        <v>1835</v>
      </c>
      <c r="AO1494" s="101">
        <v>18</v>
      </c>
      <c r="AP1494" s="101">
        <v>1</v>
      </c>
      <c r="AQ1494" s="101"/>
      <c r="AR1494" s="101"/>
      <c r="AS1494" s="101">
        <v>2003</v>
      </c>
      <c r="AW1494" s="101" t="s">
        <v>1836</v>
      </c>
      <c r="AY1494" s="101"/>
      <c r="AZ1494" s="101"/>
      <c r="BA1494" s="101"/>
      <c r="BB1494" s="101"/>
      <c r="BC1494" s="101"/>
      <c r="BF1494" s="101"/>
      <c r="BG1494" s="101"/>
      <c r="BI1494" s="101"/>
    </row>
    <row r="1495" spans="1:61" ht="12" customHeight="1">
      <c r="A1495" s="101" t="s">
        <v>2013</v>
      </c>
      <c r="B1495" s="264">
        <v>138.5</v>
      </c>
      <c r="C1495" s="101" t="s">
        <v>1828</v>
      </c>
      <c r="D1495" s="265">
        <v>141</v>
      </c>
      <c r="E1495" s="266" t="s">
        <v>786</v>
      </c>
      <c r="F1495" s="52">
        <f>IF(D1495&lt;=112,(D1495-'[2]Stages'!$C$33)*'[2]Stages'!$H$34+'[2]Stages'!$E$33,IF(D1495&lt;=125,(D1495-'[2]Stages'!$C$34)*'[2]Stages'!$H$35+'[2]Stages'!$E$34,IF(D1495&lt;=130,(D1495-'[2]Stages'!$C$35)*'[2]Stages'!$H$36+'[2]Stages'!$E$35,IF(D1495&lt;=133.9,(D1495-'[2]Stages'!$C$36)*'[2]Stages'!$H$37+'[2]Stages'!$E$36,IF(D1495&lt;=140.2,(D1495-'[2]Stages'!$C$37)*'[2]Stages'!$H$38+'[2]Stages'!$E$37,IF(D1495&lt;=145.5,(D1495-'[2]Stages'!$C$38)*'[2]Stages'!$H$39+'[2]Stages'!$E$38))))))</f>
        <v>141.33811320754717</v>
      </c>
      <c r="G1495" s="267" t="s">
        <v>1829</v>
      </c>
      <c r="H1495" s="101" t="s">
        <v>2014</v>
      </c>
      <c r="Q1495" s="101" t="s">
        <v>207</v>
      </c>
      <c r="R1495" s="254" t="s">
        <v>2015</v>
      </c>
      <c r="U1495" s="101"/>
      <c r="V1495" s="101"/>
      <c r="W1495" s="101" t="s">
        <v>1853</v>
      </c>
      <c r="AB1495" s="18">
        <v>21.7</v>
      </c>
      <c r="AC1495" s="116">
        <v>19.43</v>
      </c>
      <c r="AD1495" s="116"/>
      <c r="AE1495" s="116"/>
      <c r="AF1495" s="116"/>
      <c r="AH1495" s="268"/>
      <c r="AM1495" s="101" t="s">
        <v>1834</v>
      </c>
      <c r="AN1495" s="101" t="s">
        <v>1835</v>
      </c>
      <c r="AO1495" s="101">
        <v>18</v>
      </c>
      <c r="AP1495" s="101">
        <v>1</v>
      </c>
      <c r="AQ1495" s="101"/>
      <c r="AR1495" s="101"/>
      <c r="AS1495" s="101">
        <v>2003</v>
      </c>
      <c r="AW1495" s="101" t="s">
        <v>1836</v>
      </c>
      <c r="AY1495" s="101"/>
      <c r="AZ1495" s="101"/>
      <c r="BA1495" s="101"/>
      <c r="BB1495" s="101"/>
      <c r="BC1495" s="101"/>
      <c r="BF1495" s="101"/>
      <c r="BG1495" s="101"/>
      <c r="BI1495" s="101"/>
    </row>
    <row r="1496" spans="4:62" ht="12" customHeight="1">
      <c r="D1496" s="124">
        <v>163</v>
      </c>
      <c r="E1496" s="103" t="s">
        <v>276</v>
      </c>
      <c r="F1496" s="54">
        <f>IF(D1496&lt;=150.8,(D1496-'[2]Stages'!$C$39)*'[2]Stages'!$H$40+'[2]Stages'!$E$39,IF(D1496&lt;=155.6,(D1496-'[2]Stages'!$C$40)*'[2]Stages'!$H$41+'[2]Stages'!$E$40,IF(D1496&lt;=161.2,(D1496-'[2]Stages'!$C$41)*'[2]Stages'!$H$42+'[2]Stages'!$E$41,IF(D1496&lt;=164.7,(D1496-'[2]Stages'!$C$42)*'[2]Stages'!$H$43+'[2]Stages'!$E$42,IF(D1496&lt;=167.7,(D1496-'[2]Stages'!$C$43)*'[2]Stages'!$H$44+'[2]Stages'!$E$43,IF(D1496&lt;=171.6,(D1496-'[2]Stages'!$C$44)*'[2]Stages'!$H$45+'[2]Stages'!$E$44))))))</f>
        <v>166.2852748661396</v>
      </c>
      <c r="G1496" s="101" t="s">
        <v>277</v>
      </c>
      <c r="H1496" s="101" t="s">
        <v>2016</v>
      </c>
      <c r="K1496" s="101" t="s">
        <v>2017</v>
      </c>
      <c r="L1496" s="101" t="s">
        <v>2018</v>
      </c>
      <c r="O1496" s="101" t="s">
        <v>2019</v>
      </c>
      <c r="Q1496" s="101" t="s">
        <v>2020</v>
      </c>
      <c r="R1496" s="101" t="s">
        <v>2021</v>
      </c>
      <c r="U1496" s="101"/>
      <c r="W1496" s="105" t="s">
        <v>2022</v>
      </c>
      <c r="X1496" s="103" t="s">
        <v>2023</v>
      </c>
      <c r="AA1496" s="105" t="s">
        <v>2024</v>
      </c>
      <c r="AB1496" s="170"/>
      <c r="AC1496" s="100">
        <v>20.1</v>
      </c>
      <c r="AD1496" s="100">
        <v>20.1</v>
      </c>
      <c r="AG1496" s="100">
        <v>20.1</v>
      </c>
      <c r="AM1496" s="101" t="s">
        <v>2025</v>
      </c>
      <c r="AN1496" s="101" t="s">
        <v>2026</v>
      </c>
      <c r="AO1496" s="100">
        <v>151</v>
      </c>
      <c r="AQ1496" s="100">
        <v>125</v>
      </c>
      <c r="AR1496" s="100">
        <v>138</v>
      </c>
      <c r="AS1496" s="100">
        <v>1994</v>
      </c>
      <c r="AW1496" s="101" t="s">
        <v>2027</v>
      </c>
      <c r="AX1496" s="105">
        <v>150</v>
      </c>
      <c r="AY1496" s="105">
        <v>19.9</v>
      </c>
      <c r="AZ1496" s="107">
        <v>150</v>
      </c>
      <c r="BA1496" s="108">
        <f>AVERAGE(AY1496:AY1537)</f>
        <v>20.935294117647064</v>
      </c>
      <c r="BB1496" s="108">
        <f>STDEV(AY1496:AY1537)</f>
        <v>1.045192073538752</v>
      </c>
      <c r="BC1496" s="109">
        <f>COUNT(AY1496:AY1537)</f>
        <v>17</v>
      </c>
      <c r="BD1496" s="108">
        <f>2*BB1496/(BC1496)^0.5</f>
        <v>0.5069926256774843</v>
      </c>
      <c r="BE1496" s="120"/>
      <c r="BF1496" s="121"/>
      <c r="BG1496" s="121"/>
      <c r="BH1496" s="120"/>
      <c r="BI1496" s="121"/>
      <c r="BJ1496" s="108"/>
    </row>
    <row r="1497" spans="4:62" ht="12" customHeight="1">
      <c r="D1497" s="124">
        <v>163</v>
      </c>
      <c r="E1497" s="103" t="s">
        <v>276</v>
      </c>
      <c r="F1497" s="54">
        <f>IF(D1497&lt;=150.8,(D1497-'[2]Stages'!$C$39)*'[2]Stages'!$H$40+'[2]Stages'!$E$39,IF(D1497&lt;=155.6,(D1497-'[2]Stages'!$C$40)*'[2]Stages'!$H$41+'[2]Stages'!$E$40,IF(D1497&lt;=161.2,(D1497-'[2]Stages'!$C$41)*'[2]Stages'!$H$42+'[2]Stages'!$E$41,IF(D1497&lt;=164.7,(D1497-'[2]Stages'!$C$42)*'[2]Stages'!$H$43+'[2]Stages'!$E$42,IF(D1497&lt;=167.7,(D1497-'[2]Stages'!$C$43)*'[2]Stages'!$H$44+'[2]Stages'!$E$43,IF(D1497&lt;=171.6,(D1497-'[2]Stages'!$C$44)*'[2]Stages'!$H$45+'[2]Stages'!$E$44))))))</f>
        <v>166.2852748661396</v>
      </c>
      <c r="G1497" s="101" t="s">
        <v>277</v>
      </c>
      <c r="H1497" s="101" t="s">
        <v>2016</v>
      </c>
      <c r="K1497" s="101" t="s">
        <v>2017</v>
      </c>
      <c r="L1497" s="101" t="s">
        <v>2018</v>
      </c>
      <c r="O1497" s="101" t="s">
        <v>2019</v>
      </c>
      <c r="Q1497" s="101" t="s">
        <v>2020</v>
      </c>
      <c r="R1497" s="101" t="s">
        <v>2021</v>
      </c>
      <c r="U1497" s="101"/>
      <c r="W1497" s="105" t="s">
        <v>2028</v>
      </c>
      <c r="X1497" s="103" t="s">
        <v>2023</v>
      </c>
      <c r="AA1497" s="105" t="s">
        <v>2029</v>
      </c>
      <c r="AB1497" s="170"/>
      <c r="AC1497" s="100">
        <v>19.4</v>
      </c>
      <c r="AD1497" s="100">
        <v>19.4</v>
      </c>
      <c r="AG1497" s="100">
        <v>19.4</v>
      </c>
      <c r="AM1497" s="101" t="s">
        <v>2025</v>
      </c>
      <c r="AN1497" s="101" t="s">
        <v>2026</v>
      </c>
      <c r="AO1497" s="100">
        <v>151</v>
      </c>
      <c r="AQ1497" s="100">
        <v>125</v>
      </c>
      <c r="AR1497" s="100">
        <v>138</v>
      </c>
      <c r="AS1497" s="100">
        <v>1994</v>
      </c>
      <c r="AW1497" s="101" t="s">
        <v>2027</v>
      </c>
      <c r="AX1497" s="105">
        <v>150</v>
      </c>
      <c r="AY1497" s="105">
        <v>19.8</v>
      </c>
      <c r="AZ1497" s="107"/>
      <c r="BE1497" s="120"/>
      <c r="BF1497" s="121"/>
      <c r="BG1497" s="121"/>
      <c r="BH1497" s="120"/>
      <c r="BI1497" s="121"/>
      <c r="BJ1497" s="108"/>
    </row>
    <row r="1498" spans="4:62" ht="12" customHeight="1">
      <c r="D1498" s="124">
        <v>163</v>
      </c>
      <c r="E1498" s="103" t="s">
        <v>276</v>
      </c>
      <c r="F1498" s="54">
        <f>IF(D1498&lt;=150.8,(D1498-'[2]Stages'!$C$39)*'[2]Stages'!$H$40+'[2]Stages'!$E$39,IF(D1498&lt;=155.6,(D1498-'[2]Stages'!$C$40)*'[2]Stages'!$H$41+'[2]Stages'!$E$40,IF(D1498&lt;=161.2,(D1498-'[2]Stages'!$C$41)*'[2]Stages'!$H$42+'[2]Stages'!$E$41,IF(D1498&lt;=164.7,(D1498-'[2]Stages'!$C$42)*'[2]Stages'!$H$43+'[2]Stages'!$E$42,IF(D1498&lt;=167.7,(D1498-'[2]Stages'!$C$43)*'[2]Stages'!$H$44+'[2]Stages'!$E$43,IF(D1498&lt;=171.6,(D1498-'[2]Stages'!$C$44)*'[2]Stages'!$H$45+'[2]Stages'!$E$44))))))</f>
        <v>166.2852748661396</v>
      </c>
      <c r="G1498" s="101" t="s">
        <v>277</v>
      </c>
      <c r="H1498" s="101" t="s">
        <v>2016</v>
      </c>
      <c r="K1498" s="101" t="s">
        <v>2017</v>
      </c>
      <c r="L1498" s="101" t="s">
        <v>2018</v>
      </c>
      <c r="O1498" s="101" t="s">
        <v>2019</v>
      </c>
      <c r="Q1498" s="101" t="s">
        <v>2020</v>
      </c>
      <c r="R1498" s="101" t="s">
        <v>2021</v>
      </c>
      <c r="U1498" s="101"/>
      <c r="W1498" s="105" t="s">
        <v>2028</v>
      </c>
      <c r="X1498" s="103" t="s">
        <v>2023</v>
      </c>
      <c r="AA1498" s="105" t="s">
        <v>2029</v>
      </c>
      <c r="AB1498" s="170"/>
      <c r="AC1498" s="100">
        <v>19.7</v>
      </c>
      <c r="AD1498" s="100">
        <v>19.7</v>
      </c>
      <c r="AG1498" s="100">
        <v>19.7</v>
      </c>
      <c r="AM1498" s="101" t="s">
        <v>2025</v>
      </c>
      <c r="AN1498" s="101" t="s">
        <v>2026</v>
      </c>
      <c r="AO1498" s="100">
        <v>151</v>
      </c>
      <c r="AQ1498" s="100">
        <v>125</v>
      </c>
      <c r="AR1498" s="100">
        <v>138</v>
      </c>
      <c r="AS1498" s="100">
        <v>1994</v>
      </c>
      <c r="AW1498" s="101" t="s">
        <v>2027</v>
      </c>
      <c r="AX1498" s="105">
        <v>150</v>
      </c>
      <c r="AY1498" s="105">
        <v>20.1</v>
      </c>
      <c r="AZ1498" s="107"/>
      <c r="BJ1498" s="108"/>
    </row>
    <row r="1499" spans="4:62" ht="12" customHeight="1">
      <c r="D1499" s="124">
        <v>163</v>
      </c>
      <c r="E1499" s="103" t="s">
        <v>276</v>
      </c>
      <c r="F1499" s="54">
        <f>IF(D1499&lt;=150.8,(D1499-'[2]Stages'!$C$39)*'[2]Stages'!$H$40+'[2]Stages'!$E$39,IF(D1499&lt;=155.6,(D1499-'[2]Stages'!$C$40)*'[2]Stages'!$H$41+'[2]Stages'!$E$40,IF(D1499&lt;=161.2,(D1499-'[2]Stages'!$C$41)*'[2]Stages'!$H$42+'[2]Stages'!$E$41,IF(D1499&lt;=164.7,(D1499-'[2]Stages'!$C$42)*'[2]Stages'!$H$43+'[2]Stages'!$E$42,IF(D1499&lt;=167.7,(D1499-'[2]Stages'!$C$43)*'[2]Stages'!$H$44+'[2]Stages'!$E$43,IF(D1499&lt;=171.6,(D1499-'[2]Stages'!$C$44)*'[2]Stages'!$H$45+'[2]Stages'!$E$44))))))</f>
        <v>166.2852748661396</v>
      </c>
      <c r="G1499" s="101" t="s">
        <v>277</v>
      </c>
      <c r="H1499" s="101" t="s">
        <v>2016</v>
      </c>
      <c r="K1499" s="101" t="s">
        <v>2017</v>
      </c>
      <c r="L1499" s="101" t="s">
        <v>2018</v>
      </c>
      <c r="O1499" s="101" t="s">
        <v>2019</v>
      </c>
      <c r="Q1499" s="101" t="s">
        <v>2020</v>
      </c>
      <c r="R1499" s="101" t="s">
        <v>2021</v>
      </c>
      <c r="U1499" s="101"/>
      <c r="W1499" s="105" t="s">
        <v>2030</v>
      </c>
      <c r="X1499" s="103" t="s">
        <v>2023</v>
      </c>
      <c r="AA1499" s="105" t="s">
        <v>2029</v>
      </c>
      <c r="AB1499" s="170"/>
      <c r="AC1499" s="100">
        <v>18.6</v>
      </c>
      <c r="AD1499" s="100">
        <v>18.6</v>
      </c>
      <c r="AG1499" s="100">
        <v>18.6</v>
      </c>
      <c r="AM1499" s="101" t="s">
        <v>2025</v>
      </c>
      <c r="AN1499" s="101" t="s">
        <v>2026</v>
      </c>
      <c r="AO1499" s="100">
        <v>151</v>
      </c>
      <c r="AQ1499" s="100">
        <v>125</v>
      </c>
      <c r="AR1499" s="100">
        <v>138</v>
      </c>
      <c r="AS1499" s="100">
        <v>1994</v>
      </c>
      <c r="AW1499" s="101" t="s">
        <v>2027</v>
      </c>
      <c r="AX1499" s="105">
        <v>150</v>
      </c>
      <c r="AY1499" s="105">
        <v>20.4</v>
      </c>
      <c r="AZ1499" s="107"/>
      <c r="BJ1499" s="108"/>
    </row>
    <row r="1500" spans="4:62" ht="12" customHeight="1">
      <c r="D1500" s="124">
        <v>163</v>
      </c>
      <c r="E1500" s="103" t="s">
        <v>276</v>
      </c>
      <c r="F1500" s="54">
        <f>IF(D1500&lt;=150.8,(D1500-'[2]Stages'!$C$39)*'[2]Stages'!$H$40+'[2]Stages'!$E$39,IF(D1500&lt;=155.6,(D1500-'[2]Stages'!$C$40)*'[2]Stages'!$H$41+'[2]Stages'!$E$40,IF(D1500&lt;=161.2,(D1500-'[2]Stages'!$C$41)*'[2]Stages'!$H$42+'[2]Stages'!$E$41,IF(D1500&lt;=164.7,(D1500-'[2]Stages'!$C$42)*'[2]Stages'!$H$43+'[2]Stages'!$E$42,IF(D1500&lt;=167.7,(D1500-'[2]Stages'!$C$43)*'[2]Stages'!$H$44+'[2]Stages'!$E$43,IF(D1500&lt;=171.6,(D1500-'[2]Stages'!$C$44)*'[2]Stages'!$H$45+'[2]Stages'!$E$44))))))</f>
        <v>166.2852748661396</v>
      </c>
      <c r="G1500" s="101" t="s">
        <v>277</v>
      </c>
      <c r="H1500" s="101" t="s">
        <v>2016</v>
      </c>
      <c r="K1500" s="101" t="s">
        <v>2017</v>
      </c>
      <c r="L1500" s="101" t="s">
        <v>2018</v>
      </c>
      <c r="O1500" s="101" t="s">
        <v>2019</v>
      </c>
      <c r="Q1500" s="101" t="s">
        <v>2020</v>
      </c>
      <c r="R1500" s="101" t="s">
        <v>2021</v>
      </c>
      <c r="U1500" s="101"/>
      <c r="W1500" s="105" t="s">
        <v>2031</v>
      </c>
      <c r="X1500" s="103" t="s">
        <v>2023</v>
      </c>
      <c r="AA1500" s="105" t="s">
        <v>2032</v>
      </c>
      <c r="AB1500" s="170"/>
      <c r="AC1500" s="100">
        <v>18.2</v>
      </c>
      <c r="AD1500" s="100">
        <v>18.2</v>
      </c>
      <c r="AG1500" s="100">
        <v>18.2</v>
      </c>
      <c r="AM1500" s="101" t="s">
        <v>2025</v>
      </c>
      <c r="AN1500" s="101" t="s">
        <v>2026</v>
      </c>
      <c r="AO1500" s="100">
        <v>151</v>
      </c>
      <c r="AQ1500" s="100">
        <v>125</v>
      </c>
      <c r="AR1500" s="100">
        <v>138</v>
      </c>
      <c r="AS1500" s="100">
        <v>1994</v>
      </c>
      <c r="AW1500" s="101" t="s">
        <v>2027</v>
      </c>
      <c r="AX1500" s="105">
        <v>150</v>
      </c>
      <c r="AY1500" s="105">
        <v>20.6</v>
      </c>
      <c r="AZ1500" s="107"/>
      <c r="BJ1500" s="108"/>
    </row>
    <row r="1501" spans="4:62" ht="12" customHeight="1">
      <c r="D1501" s="124">
        <v>163</v>
      </c>
      <c r="E1501" s="103" t="s">
        <v>276</v>
      </c>
      <c r="F1501" s="54">
        <f>IF(D1501&lt;=150.8,(D1501-'[2]Stages'!$C$39)*'[2]Stages'!$H$40+'[2]Stages'!$E$39,IF(D1501&lt;=155.6,(D1501-'[2]Stages'!$C$40)*'[2]Stages'!$H$41+'[2]Stages'!$E$40,IF(D1501&lt;=161.2,(D1501-'[2]Stages'!$C$41)*'[2]Stages'!$H$42+'[2]Stages'!$E$41,IF(D1501&lt;=164.7,(D1501-'[2]Stages'!$C$42)*'[2]Stages'!$H$43+'[2]Stages'!$E$42,IF(D1501&lt;=167.7,(D1501-'[2]Stages'!$C$43)*'[2]Stages'!$H$44+'[2]Stages'!$E$43,IF(D1501&lt;=171.6,(D1501-'[2]Stages'!$C$44)*'[2]Stages'!$H$45+'[2]Stages'!$E$44))))))</f>
        <v>166.2852748661396</v>
      </c>
      <c r="G1501" s="101" t="s">
        <v>277</v>
      </c>
      <c r="H1501" s="101" t="s">
        <v>2016</v>
      </c>
      <c r="K1501" s="101" t="s">
        <v>2017</v>
      </c>
      <c r="L1501" s="101" t="s">
        <v>2018</v>
      </c>
      <c r="O1501" s="101" t="s">
        <v>2019</v>
      </c>
      <c r="Q1501" s="101" t="s">
        <v>2020</v>
      </c>
      <c r="R1501" s="101" t="s">
        <v>2021</v>
      </c>
      <c r="U1501" s="101"/>
      <c r="W1501" s="105" t="s">
        <v>2031</v>
      </c>
      <c r="X1501" s="103" t="s">
        <v>2023</v>
      </c>
      <c r="AA1501" s="105" t="s">
        <v>2032</v>
      </c>
      <c r="AB1501" s="170"/>
      <c r="AC1501" s="100">
        <v>16.9</v>
      </c>
      <c r="AD1501" s="100">
        <v>16.9</v>
      </c>
      <c r="AG1501" s="100">
        <v>16.9</v>
      </c>
      <c r="AM1501" s="101" t="s">
        <v>2025</v>
      </c>
      <c r="AN1501" s="101" t="s">
        <v>2026</v>
      </c>
      <c r="AO1501" s="100">
        <v>151</v>
      </c>
      <c r="AQ1501" s="100">
        <v>125</v>
      </c>
      <c r="AR1501" s="100">
        <v>138</v>
      </c>
      <c r="AS1501" s="100">
        <v>1994</v>
      </c>
      <c r="AW1501" s="101" t="s">
        <v>2027</v>
      </c>
      <c r="AX1501" s="105">
        <v>150</v>
      </c>
      <c r="AY1501" s="105">
        <v>19.9</v>
      </c>
      <c r="AZ1501" s="107"/>
      <c r="BJ1501" s="108"/>
    </row>
    <row r="1502" spans="4:62" ht="12" customHeight="1">
      <c r="D1502" s="124">
        <v>163</v>
      </c>
      <c r="E1502" s="103" t="s">
        <v>276</v>
      </c>
      <c r="F1502" s="54">
        <f>IF(D1502&lt;=150.8,(D1502-'[2]Stages'!$C$39)*'[2]Stages'!$H$40+'[2]Stages'!$E$39,IF(D1502&lt;=155.6,(D1502-'[2]Stages'!$C$40)*'[2]Stages'!$H$41+'[2]Stages'!$E$40,IF(D1502&lt;=161.2,(D1502-'[2]Stages'!$C$41)*'[2]Stages'!$H$42+'[2]Stages'!$E$41,IF(D1502&lt;=164.7,(D1502-'[2]Stages'!$C$42)*'[2]Stages'!$H$43+'[2]Stages'!$E$42,IF(D1502&lt;=167.7,(D1502-'[2]Stages'!$C$43)*'[2]Stages'!$H$44+'[2]Stages'!$E$43,IF(D1502&lt;=171.6,(D1502-'[2]Stages'!$C$44)*'[2]Stages'!$H$45+'[2]Stages'!$E$44))))))</f>
        <v>166.2852748661396</v>
      </c>
      <c r="G1502" s="101" t="s">
        <v>277</v>
      </c>
      <c r="H1502" s="101" t="s">
        <v>2016</v>
      </c>
      <c r="K1502" s="101" t="s">
        <v>2017</v>
      </c>
      <c r="L1502" s="101" t="s">
        <v>2018</v>
      </c>
      <c r="O1502" s="101" t="s">
        <v>2019</v>
      </c>
      <c r="Q1502" s="101" t="s">
        <v>2020</v>
      </c>
      <c r="R1502" s="101" t="s">
        <v>2021</v>
      </c>
      <c r="U1502" s="101"/>
      <c r="W1502" s="105" t="s">
        <v>2031</v>
      </c>
      <c r="X1502" s="103" t="s">
        <v>2023</v>
      </c>
      <c r="AA1502" s="105" t="s">
        <v>2032</v>
      </c>
      <c r="AB1502" s="170"/>
      <c r="AC1502" s="100">
        <v>19.7</v>
      </c>
      <c r="AD1502" s="100">
        <v>19.7</v>
      </c>
      <c r="AG1502" s="100">
        <v>19.7</v>
      </c>
      <c r="AM1502" s="101" t="s">
        <v>2025</v>
      </c>
      <c r="AN1502" s="101" t="s">
        <v>2026</v>
      </c>
      <c r="AO1502" s="100">
        <v>151</v>
      </c>
      <c r="AQ1502" s="100">
        <v>125</v>
      </c>
      <c r="AR1502" s="100">
        <v>138</v>
      </c>
      <c r="AS1502" s="100">
        <v>1994</v>
      </c>
      <c r="AW1502" s="101" t="s">
        <v>2027</v>
      </c>
      <c r="AX1502" s="105">
        <v>150</v>
      </c>
      <c r="AY1502" s="105">
        <v>20.3</v>
      </c>
      <c r="AZ1502" s="107"/>
      <c r="BJ1502" s="108"/>
    </row>
    <row r="1503" spans="4:62" ht="12" customHeight="1">
      <c r="D1503" s="124">
        <v>163</v>
      </c>
      <c r="E1503" s="103" t="s">
        <v>276</v>
      </c>
      <c r="F1503" s="54">
        <f>IF(D1503&lt;=150.8,(D1503-'[2]Stages'!$C$39)*'[2]Stages'!$H$40+'[2]Stages'!$E$39,IF(D1503&lt;=155.6,(D1503-'[2]Stages'!$C$40)*'[2]Stages'!$H$41+'[2]Stages'!$E$40,IF(D1503&lt;=161.2,(D1503-'[2]Stages'!$C$41)*'[2]Stages'!$H$42+'[2]Stages'!$E$41,IF(D1503&lt;=164.7,(D1503-'[2]Stages'!$C$42)*'[2]Stages'!$H$43+'[2]Stages'!$E$42,IF(D1503&lt;=167.7,(D1503-'[2]Stages'!$C$43)*'[2]Stages'!$H$44+'[2]Stages'!$E$43,IF(D1503&lt;=171.6,(D1503-'[2]Stages'!$C$44)*'[2]Stages'!$H$45+'[2]Stages'!$E$44))))))</f>
        <v>166.2852748661396</v>
      </c>
      <c r="G1503" s="101" t="s">
        <v>277</v>
      </c>
      <c r="H1503" s="101" t="s">
        <v>2016</v>
      </c>
      <c r="K1503" s="101" t="s">
        <v>2017</v>
      </c>
      <c r="L1503" s="101" t="s">
        <v>2018</v>
      </c>
      <c r="O1503" s="101" t="s">
        <v>2019</v>
      </c>
      <c r="Q1503" s="101" t="s">
        <v>2020</v>
      </c>
      <c r="R1503" s="101" t="s">
        <v>2021</v>
      </c>
      <c r="U1503" s="101"/>
      <c r="W1503" s="105" t="s">
        <v>2031</v>
      </c>
      <c r="X1503" s="103" t="s">
        <v>2023</v>
      </c>
      <c r="AA1503" s="105" t="s">
        <v>2032</v>
      </c>
      <c r="AB1503" s="170"/>
      <c r="AC1503" s="100">
        <v>19.7</v>
      </c>
      <c r="AD1503" s="100">
        <v>19.7</v>
      </c>
      <c r="AG1503" s="100">
        <v>19.7</v>
      </c>
      <c r="AM1503" s="101" t="s">
        <v>2025</v>
      </c>
      <c r="AN1503" s="101" t="s">
        <v>2026</v>
      </c>
      <c r="AO1503" s="100">
        <v>151</v>
      </c>
      <c r="AQ1503" s="100">
        <v>125</v>
      </c>
      <c r="AR1503" s="100">
        <v>138</v>
      </c>
      <c r="AS1503" s="100">
        <v>1994</v>
      </c>
      <c r="AW1503" s="101" t="s">
        <v>2027</v>
      </c>
      <c r="AX1503" s="105">
        <v>150</v>
      </c>
      <c r="AY1503" s="105">
        <v>18.9</v>
      </c>
      <c r="AZ1503" s="107"/>
      <c r="BJ1503" s="108"/>
    </row>
    <row r="1504" spans="4:62" ht="12" customHeight="1">
      <c r="D1504" s="124">
        <v>163</v>
      </c>
      <c r="E1504" s="103" t="s">
        <v>276</v>
      </c>
      <c r="F1504" s="54">
        <f>IF(D1504&lt;=150.8,(D1504-'[2]Stages'!$C$39)*'[2]Stages'!$H$40+'[2]Stages'!$E$39,IF(D1504&lt;=155.6,(D1504-'[2]Stages'!$C$40)*'[2]Stages'!$H$41+'[2]Stages'!$E$40,IF(D1504&lt;=161.2,(D1504-'[2]Stages'!$C$41)*'[2]Stages'!$H$42+'[2]Stages'!$E$41,IF(D1504&lt;=164.7,(D1504-'[2]Stages'!$C$42)*'[2]Stages'!$H$43+'[2]Stages'!$E$42,IF(D1504&lt;=167.7,(D1504-'[2]Stages'!$C$43)*'[2]Stages'!$H$44+'[2]Stages'!$E$43,IF(D1504&lt;=171.6,(D1504-'[2]Stages'!$C$44)*'[2]Stages'!$H$45+'[2]Stages'!$E$44))))))</f>
        <v>166.2852748661396</v>
      </c>
      <c r="G1504" s="101" t="s">
        <v>277</v>
      </c>
      <c r="H1504" s="101" t="s">
        <v>2016</v>
      </c>
      <c r="K1504" s="101" t="s">
        <v>2017</v>
      </c>
      <c r="L1504" s="101" t="s">
        <v>2018</v>
      </c>
      <c r="O1504" s="101" t="s">
        <v>2019</v>
      </c>
      <c r="Q1504" s="101" t="s">
        <v>2020</v>
      </c>
      <c r="R1504" s="101" t="s">
        <v>2021</v>
      </c>
      <c r="U1504" s="101"/>
      <c r="W1504" s="105" t="s">
        <v>2033</v>
      </c>
      <c r="X1504" s="103" t="s">
        <v>2023</v>
      </c>
      <c r="AA1504" s="105" t="s">
        <v>2034</v>
      </c>
      <c r="AB1504" s="170"/>
      <c r="AC1504" s="100">
        <v>20.2</v>
      </c>
      <c r="AD1504" s="100">
        <v>20.2</v>
      </c>
      <c r="AG1504" s="100">
        <v>20.2</v>
      </c>
      <c r="AM1504" s="101" t="s">
        <v>2025</v>
      </c>
      <c r="AN1504" s="101" t="s">
        <v>2026</v>
      </c>
      <c r="AO1504" s="100">
        <v>151</v>
      </c>
      <c r="AQ1504" s="100">
        <v>125</v>
      </c>
      <c r="AR1504" s="100">
        <v>138</v>
      </c>
      <c r="AS1504" s="100">
        <v>1994</v>
      </c>
      <c r="AW1504" s="101" t="s">
        <v>2027</v>
      </c>
      <c r="AX1504" s="105">
        <v>150</v>
      </c>
      <c r="AY1504" s="105">
        <v>22.8</v>
      </c>
      <c r="AZ1504" s="107"/>
      <c r="BJ1504" s="108"/>
    </row>
    <row r="1505" spans="4:62" ht="12" customHeight="1">
      <c r="D1505" s="124">
        <v>163</v>
      </c>
      <c r="E1505" s="103" t="s">
        <v>276</v>
      </c>
      <c r="F1505" s="54">
        <f>IF(D1505&lt;=150.8,(D1505-'[2]Stages'!$C$39)*'[2]Stages'!$H$40+'[2]Stages'!$E$39,IF(D1505&lt;=155.6,(D1505-'[2]Stages'!$C$40)*'[2]Stages'!$H$41+'[2]Stages'!$E$40,IF(D1505&lt;=161.2,(D1505-'[2]Stages'!$C$41)*'[2]Stages'!$H$42+'[2]Stages'!$E$41,IF(D1505&lt;=164.7,(D1505-'[2]Stages'!$C$42)*'[2]Stages'!$H$43+'[2]Stages'!$E$42,IF(D1505&lt;=167.7,(D1505-'[2]Stages'!$C$43)*'[2]Stages'!$H$44+'[2]Stages'!$E$43,IF(D1505&lt;=171.6,(D1505-'[2]Stages'!$C$44)*'[2]Stages'!$H$45+'[2]Stages'!$E$44))))))</f>
        <v>166.2852748661396</v>
      </c>
      <c r="G1505" s="101" t="s">
        <v>277</v>
      </c>
      <c r="H1505" s="101" t="s">
        <v>2016</v>
      </c>
      <c r="K1505" s="101" t="s">
        <v>2017</v>
      </c>
      <c r="L1505" s="101" t="s">
        <v>2018</v>
      </c>
      <c r="O1505" s="101" t="s">
        <v>2019</v>
      </c>
      <c r="Q1505" s="101" t="s">
        <v>2020</v>
      </c>
      <c r="R1505" s="101" t="s">
        <v>2021</v>
      </c>
      <c r="U1505" s="101"/>
      <c r="W1505" s="105" t="s">
        <v>2035</v>
      </c>
      <c r="X1505" s="103" t="s">
        <v>2023</v>
      </c>
      <c r="AA1505" s="105" t="s">
        <v>2036</v>
      </c>
      <c r="AB1505" s="170"/>
      <c r="AC1505" s="100">
        <v>19.7</v>
      </c>
      <c r="AD1505" s="100">
        <v>19.7</v>
      </c>
      <c r="AG1505" s="100">
        <v>19.7</v>
      </c>
      <c r="AM1505" s="101" t="s">
        <v>2025</v>
      </c>
      <c r="AN1505" s="101" t="s">
        <v>2026</v>
      </c>
      <c r="AO1505" s="100">
        <v>151</v>
      </c>
      <c r="AQ1505" s="100">
        <v>125</v>
      </c>
      <c r="AR1505" s="100">
        <v>138</v>
      </c>
      <c r="AS1505" s="100">
        <v>1994</v>
      </c>
      <c r="AW1505" s="101" t="s">
        <v>2027</v>
      </c>
      <c r="AX1505" s="105">
        <v>150</v>
      </c>
      <c r="AY1505" s="105">
        <v>21.7</v>
      </c>
      <c r="AZ1505" s="107"/>
      <c r="BJ1505" s="108"/>
    </row>
    <row r="1506" spans="4:62" ht="12" customHeight="1">
      <c r="D1506" s="124">
        <v>163</v>
      </c>
      <c r="E1506" s="103" t="s">
        <v>276</v>
      </c>
      <c r="F1506" s="54">
        <f>IF(D1506&lt;=150.8,(D1506-'[2]Stages'!$C$39)*'[2]Stages'!$H$40+'[2]Stages'!$E$39,IF(D1506&lt;=155.6,(D1506-'[2]Stages'!$C$40)*'[2]Stages'!$H$41+'[2]Stages'!$E$40,IF(D1506&lt;=161.2,(D1506-'[2]Stages'!$C$41)*'[2]Stages'!$H$42+'[2]Stages'!$E$41,IF(D1506&lt;=164.7,(D1506-'[2]Stages'!$C$42)*'[2]Stages'!$H$43+'[2]Stages'!$E$42,IF(D1506&lt;=167.7,(D1506-'[2]Stages'!$C$43)*'[2]Stages'!$H$44+'[2]Stages'!$E$43,IF(D1506&lt;=171.6,(D1506-'[2]Stages'!$C$44)*'[2]Stages'!$H$45+'[2]Stages'!$E$44))))))</f>
        <v>166.2852748661396</v>
      </c>
      <c r="G1506" s="101" t="s">
        <v>277</v>
      </c>
      <c r="H1506" s="101" t="s">
        <v>2016</v>
      </c>
      <c r="K1506" s="101" t="s">
        <v>2017</v>
      </c>
      <c r="L1506" s="101" t="s">
        <v>2018</v>
      </c>
      <c r="O1506" s="101" t="s">
        <v>2019</v>
      </c>
      <c r="Q1506" s="101" t="s">
        <v>2020</v>
      </c>
      <c r="R1506" s="101" t="s">
        <v>2021</v>
      </c>
      <c r="U1506" s="101"/>
      <c r="W1506" s="105" t="s">
        <v>2037</v>
      </c>
      <c r="X1506" s="103" t="s">
        <v>2023</v>
      </c>
      <c r="AA1506" s="105" t="s">
        <v>2038</v>
      </c>
      <c r="AB1506" s="170"/>
      <c r="AC1506" s="100">
        <v>19.9</v>
      </c>
      <c r="AD1506" s="100">
        <v>19.9</v>
      </c>
      <c r="AG1506" s="100">
        <v>19.9</v>
      </c>
      <c r="AM1506" s="101" t="s">
        <v>2025</v>
      </c>
      <c r="AN1506" s="101" t="s">
        <v>2026</v>
      </c>
      <c r="AO1506" s="100">
        <v>151</v>
      </c>
      <c r="AQ1506" s="100">
        <v>125</v>
      </c>
      <c r="AR1506" s="100">
        <v>138</v>
      </c>
      <c r="AS1506" s="100">
        <v>1994</v>
      </c>
      <c r="AW1506" s="101" t="s">
        <v>2027</v>
      </c>
      <c r="AX1506" s="105">
        <v>150</v>
      </c>
      <c r="AY1506" s="105">
        <v>21.5</v>
      </c>
      <c r="AZ1506" s="107"/>
      <c r="BJ1506" s="108"/>
    </row>
    <row r="1507" spans="4:62" ht="12" customHeight="1">
      <c r="D1507" s="124">
        <v>163</v>
      </c>
      <c r="E1507" s="103" t="s">
        <v>276</v>
      </c>
      <c r="F1507" s="54">
        <f>IF(D1507&lt;=150.8,(D1507-'[2]Stages'!$C$39)*'[2]Stages'!$H$40+'[2]Stages'!$E$39,IF(D1507&lt;=155.6,(D1507-'[2]Stages'!$C$40)*'[2]Stages'!$H$41+'[2]Stages'!$E$40,IF(D1507&lt;=161.2,(D1507-'[2]Stages'!$C$41)*'[2]Stages'!$H$42+'[2]Stages'!$E$41,IF(D1507&lt;=164.7,(D1507-'[2]Stages'!$C$42)*'[2]Stages'!$H$43+'[2]Stages'!$E$42,IF(D1507&lt;=167.7,(D1507-'[2]Stages'!$C$43)*'[2]Stages'!$H$44+'[2]Stages'!$E$43,IF(D1507&lt;=171.6,(D1507-'[2]Stages'!$C$44)*'[2]Stages'!$H$45+'[2]Stages'!$E$44))))))</f>
        <v>166.2852748661396</v>
      </c>
      <c r="G1507" s="101" t="s">
        <v>277</v>
      </c>
      <c r="H1507" s="101" t="s">
        <v>2016</v>
      </c>
      <c r="K1507" s="101" t="s">
        <v>2017</v>
      </c>
      <c r="L1507" s="101" t="s">
        <v>2018</v>
      </c>
      <c r="O1507" s="101" t="s">
        <v>2019</v>
      </c>
      <c r="Q1507" s="101" t="s">
        <v>2020</v>
      </c>
      <c r="R1507" s="101" t="s">
        <v>2021</v>
      </c>
      <c r="U1507" s="101"/>
      <c r="W1507" s="105" t="s">
        <v>2037</v>
      </c>
      <c r="X1507" s="103" t="s">
        <v>2023</v>
      </c>
      <c r="AA1507" s="105" t="s">
        <v>2038</v>
      </c>
      <c r="AB1507" s="170"/>
      <c r="AC1507" s="100">
        <v>19.5</v>
      </c>
      <c r="AD1507" s="100">
        <v>19.5</v>
      </c>
      <c r="AG1507" s="100">
        <v>19.5</v>
      </c>
      <c r="AM1507" s="101" t="s">
        <v>2025</v>
      </c>
      <c r="AN1507" s="101" t="s">
        <v>2026</v>
      </c>
      <c r="AO1507" s="100">
        <v>151</v>
      </c>
      <c r="AQ1507" s="100">
        <v>125</v>
      </c>
      <c r="AR1507" s="100">
        <v>138</v>
      </c>
      <c r="AS1507" s="100">
        <v>1994</v>
      </c>
      <c r="AW1507" s="101" t="s">
        <v>2027</v>
      </c>
      <c r="AX1507" s="105">
        <v>150</v>
      </c>
      <c r="AY1507" s="105">
        <v>22</v>
      </c>
      <c r="AZ1507" s="107"/>
      <c r="BJ1507" s="108"/>
    </row>
    <row r="1508" spans="4:69" ht="12" customHeight="1">
      <c r="D1508" s="124">
        <v>163</v>
      </c>
      <c r="E1508" s="103" t="s">
        <v>276</v>
      </c>
      <c r="F1508" s="54">
        <f>IF(D1508&lt;=150.8,(D1508-'[2]Stages'!$C$39)*'[2]Stages'!$H$40+'[2]Stages'!$E$39,IF(D1508&lt;=155.6,(D1508-'[2]Stages'!$C$40)*'[2]Stages'!$H$41+'[2]Stages'!$E$40,IF(D1508&lt;=161.2,(D1508-'[2]Stages'!$C$41)*'[2]Stages'!$H$42+'[2]Stages'!$E$41,IF(D1508&lt;=164.7,(D1508-'[2]Stages'!$C$42)*'[2]Stages'!$H$43+'[2]Stages'!$E$42,IF(D1508&lt;=167.7,(D1508-'[2]Stages'!$C$43)*'[2]Stages'!$H$44+'[2]Stages'!$E$43,IF(D1508&lt;=171.6,(D1508-'[2]Stages'!$C$44)*'[2]Stages'!$H$45+'[2]Stages'!$E$44))))))</f>
        <v>166.2852748661396</v>
      </c>
      <c r="G1508" s="101" t="s">
        <v>277</v>
      </c>
      <c r="H1508" s="101" t="s">
        <v>2016</v>
      </c>
      <c r="K1508" s="101" t="s">
        <v>2017</v>
      </c>
      <c r="L1508" s="101" t="s">
        <v>2018</v>
      </c>
      <c r="O1508" s="101" t="s">
        <v>2019</v>
      </c>
      <c r="Q1508" s="101" t="s">
        <v>2020</v>
      </c>
      <c r="R1508" s="101" t="s">
        <v>2021</v>
      </c>
      <c r="U1508" s="101"/>
      <c r="W1508" s="105" t="s">
        <v>2039</v>
      </c>
      <c r="X1508" s="103" t="s">
        <v>2023</v>
      </c>
      <c r="AA1508" s="105" t="s">
        <v>2040</v>
      </c>
      <c r="AB1508" s="170"/>
      <c r="AC1508" s="100">
        <v>19.5</v>
      </c>
      <c r="AD1508" s="100">
        <v>19.5</v>
      </c>
      <c r="AG1508" s="100">
        <v>19.5</v>
      </c>
      <c r="AM1508" s="101" t="s">
        <v>2025</v>
      </c>
      <c r="AN1508" s="101" t="s">
        <v>2026</v>
      </c>
      <c r="AO1508" s="100">
        <v>151</v>
      </c>
      <c r="AQ1508" s="100">
        <v>125</v>
      </c>
      <c r="AR1508" s="100">
        <v>138</v>
      </c>
      <c r="AS1508" s="100">
        <v>1994</v>
      </c>
      <c r="AW1508" s="101" t="s">
        <v>2027</v>
      </c>
      <c r="AX1508" s="105">
        <v>150</v>
      </c>
      <c r="AY1508" s="105">
        <v>22.1</v>
      </c>
      <c r="AZ1508" s="107"/>
      <c r="BJ1508" s="108"/>
      <c r="BP1508" s="114"/>
      <c r="BQ1508" s="114"/>
    </row>
    <row r="1509" spans="4:69" ht="12" customHeight="1">
      <c r="D1509" s="124">
        <v>163</v>
      </c>
      <c r="E1509" s="103" t="s">
        <v>276</v>
      </c>
      <c r="F1509" s="54">
        <f>IF(D1509&lt;=150.8,(D1509-'[2]Stages'!$C$39)*'[2]Stages'!$H$40+'[2]Stages'!$E$39,IF(D1509&lt;=155.6,(D1509-'[2]Stages'!$C$40)*'[2]Stages'!$H$41+'[2]Stages'!$E$40,IF(D1509&lt;=161.2,(D1509-'[2]Stages'!$C$41)*'[2]Stages'!$H$42+'[2]Stages'!$E$41,IF(D1509&lt;=164.7,(D1509-'[2]Stages'!$C$42)*'[2]Stages'!$H$43+'[2]Stages'!$E$42,IF(D1509&lt;=167.7,(D1509-'[2]Stages'!$C$43)*'[2]Stages'!$H$44+'[2]Stages'!$E$43,IF(D1509&lt;=171.6,(D1509-'[2]Stages'!$C$44)*'[2]Stages'!$H$45+'[2]Stages'!$E$44))))))</f>
        <v>166.2852748661396</v>
      </c>
      <c r="G1509" s="101" t="s">
        <v>277</v>
      </c>
      <c r="H1509" s="101" t="s">
        <v>2016</v>
      </c>
      <c r="K1509" s="101" t="s">
        <v>2017</v>
      </c>
      <c r="L1509" s="101" t="s">
        <v>2018</v>
      </c>
      <c r="O1509" s="101" t="s">
        <v>2019</v>
      </c>
      <c r="Q1509" s="101" t="s">
        <v>2020</v>
      </c>
      <c r="R1509" s="101" t="s">
        <v>2021</v>
      </c>
      <c r="U1509" s="101"/>
      <c r="W1509" s="105" t="s">
        <v>420</v>
      </c>
      <c r="X1509" s="103" t="s">
        <v>2023</v>
      </c>
      <c r="AA1509" s="105" t="s">
        <v>2041</v>
      </c>
      <c r="AB1509" s="170"/>
      <c r="AC1509" s="100">
        <v>20</v>
      </c>
      <c r="AD1509" s="100">
        <v>20</v>
      </c>
      <c r="AG1509" s="100">
        <v>20</v>
      </c>
      <c r="AM1509" s="101" t="s">
        <v>2025</v>
      </c>
      <c r="AN1509" s="101" t="s">
        <v>2026</v>
      </c>
      <c r="AO1509" s="100">
        <v>151</v>
      </c>
      <c r="AQ1509" s="100">
        <v>125</v>
      </c>
      <c r="AR1509" s="100">
        <v>138</v>
      </c>
      <c r="AS1509" s="100">
        <v>1994</v>
      </c>
      <c r="AW1509" s="101" t="s">
        <v>2027</v>
      </c>
      <c r="AX1509" s="105">
        <v>150</v>
      </c>
      <c r="AY1509" s="105">
        <v>21.3</v>
      </c>
      <c r="AZ1509" s="107"/>
      <c r="BE1509" s="120"/>
      <c r="BF1509" s="121"/>
      <c r="BG1509" s="121"/>
      <c r="BH1509" s="120"/>
      <c r="BI1509" s="121"/>
      <c r="BJ1509" s="108"/>
      <c r="BP1509" s="114"/>
      <c r="BQ1509" s="114"/>
    </row>
    <row r="1510" spans="4:69" ht="12" customHeight="1">
      <c r="D1510" s="124">
        <v>163</v>
      </c>
      <c r="E1510" s="103" t="s">
        <v>276</v>
      </c>
      <c r="F1510" s="54">
        <f>IF(D1510&lt;=150.8,(D1510-'[2]Stages'!$C$39)*'[2]Stages'!$H$40+'[2]Stages'!$E$39,IF(D1510&lt;=155.6,(D1510-'[2]Stages'!$C$40)*'[2]Stages'!$H$41+'[2]Stages'!$E$40,IF(D1510&lt;=161.2,(D1510-'[2]Stages'!$C$41)*'[2]Stages'!$H$42+'[2]Stages'!$E$41,IF(D1510&lt;=164.7,(D1510-'[2]Stages'!$C$42)*'[2]Stages'!$H$43+'[2]Stages'!$E$42,IF(D1510&lt;=167.7,(D1510-'[2]Stages'!$C$43)*'[2]Stages'!$H$44+'[2]Stages'!$E$43,IF(D1510&lt;=171.6,(D1510-'[2]Stages'!$C$44)*'[2]Stages'!$H$45+'[2]Stages'!$E$44))))))</f>
        <v>166.2852748661396</v>
      </c>
      <c r="G1510" s="101" t="s">
        <v>277</v>
      </c>
      <c r="H1510" s="101" t="s">
        <v>2016</v>
      </c>
      <c r="K1510" s="101" t="s">
        <v>2017</v>
      </c>
      <c r="L1510" s="101" t="s">
        <v>2018</v>
      </c>
      <c r="O1510" s="101" t="s">
        <v>2019</v>
      </c>
      <c r="Q1510" s="101" t="s">
        <v>2020</v>
      </c>
      <c r="R1510" s="101" t="s">
        <v>2021</v>
      </c>
      <c r="U1510" s="101"/>
      <c r="W1510" s="105" t="s">
        <v>2042</v>
      </c>
      <c r="X1510" s="103" t="s">
        <v>2023</v>
      </c>
      <c r="AA1510" s="105" t="s">
        <v>2041</v>
      </c>
      <c r="AB1510" s="170"/>
      <c r="AC1510" s="100">
        <v>19.2</v>
      </c>
      <c r="AD1510" s="100">
        <v>19.2</v>
      </c>
      <c r="AG1510" s="100">
        <v>19.2</v>
      </c>
      <c r="AM1510" s="101" t="s">
        <v>2025</v>
      </c>
      <c r="AN1510" s="101" t="s">
        <v>2026</v>
      </c>
      <c r="AO1510" s="100">
        <v>151</v>
      </c>
      <c r="AQ1510" s="100">
        <v>125</v>
      </c>
      <c r="AR1510" s="100">
        <v>138</v>
      </c>
      <c r="AS1510" s="100">
        <v>1994</v>
      </c>
      <c r="AW1510" s="101" t="s">
        <v>2027</v>
      </c>
      <c r="AX1510" s="105">
        <v>150</v>
      </c>
      <c r="AY1510" s="105">
        <v>21.1</v>
      </c>
      <c r="AZ1510" s="107"/>
      <c r="BE1510" s="120"/>
      <c r="BF1510" s="121"/>
      <c r="BG1510" s="121"/>
      <c r="BH1510" s="120"/>
      <c r="BI1510" s="121"/>
      <c r="BJ1510" s="108"/>
      <c r="BP1510" s="114"/>
      <c r="BQ1510" s="114"/>
    </row>
    <row r="1511" spans="4:69" ht="12" customHeight="1">
      <c r="D1511" s="124">
        <v>163</v>
      </c>
      <c r="E1511" s="103" t="s">
        <v>276</v>
      </c>
      <c r="F1511" s="54">
        <f>IF(D1511&lt;=150.8,(D1511-'[2]Stages'!$C$39)*'[2]Stages'!$H$40+'[2]Stages'!$E$39,IF(D1511&lt;=155.6,(D1511-'[2]Stages'!$C$40)*'[2]Stages'!$H$41+'[2]Stages'!$E$40,IF(D1511&lt;=161.2,(D1511-'[2]Stages'!$C$41)*'[2]Stages'!$H$42+'[2]Stages'!$E$41,IF(D1511&lt;=164.7,(D1511-'[2]Stages'!$C$42)*'[2]Stages'!$H$43+'[2]Stages'!$E$42,IF(D1511&lt;=167.7,(D1511-'[2]Stages'!$C$43)*'[2]Stages'!$H$44+'[2]Stages'!$E$43,IF(D1511&lt;=171.6,(D1511-'[2]Stages'!$C$44)*'[2]Stages'!$H$45+'[2]Stages'!$E$44))))))</f>
        <v>166.2852748661396</v>
      </c>
      <c r="G1511" s="101" t="s">
        <v>277</v>
      </c>
      <c r="H1511" s="101" t="s">
        <v>2016</v>
      </c>
      <c r="K1511" s="101" t="s">
        <v>2017</v>
      </c>
      <c r="L1511" s="101" t="s">
        <v>2018</v>
      </c>
      <c r="O1511" s="101" t="s">
        <v>2019</v>
      </c>
      <c r="Q1511" s="101" t="s">
        <v>2020</v>
      </c>
      <c r="R1511" s="101" t="s">
        <v>2021</v>
      </c>
      <c r="U1511" s="101"/>
      <c r="W1511" s="105" t="s">
        <v>2043</v>
      </c>
      <c r="X1511" s="103" t="s">
        <v>2023</v>
      </c>
      <c r="AA1511" s="105" t="s">
        <v>2041</v>
      </c>
      <c r="AB1511" s="170"/>
      <c r="AC1511" s="100">
        <v>18.6</v>
      </c>
      <c r="AD1511" s="100">
        <v>18.6</v>
      </c>
      <c r="AG1511" s="100">
        <v>18.6</v>
      </c>
      <c r="AM1511" s="101" t="s">
        <v>2025</v>
      </c>
      <c r="AN1511" s="101" t="s">
        <v>2026</v>
      </c>
      <c r="AO1511" s="100">
        <v>151</v>
      </c>
      <c r="AQ1511" s="100">
        <v>125</v>
      </c>
      <c r="AR1511" s="100">
        <v>138</v>
      </c>
      <c r="AS1511" s="100">
        <v>1994</v>
      </c>
      <c r="AW1511" s="101" t="s">
        <v>2027</v>
      </c>
      <c r="AX1511" s="105">
        <v>150</v>
      </c>
      <c r="AY1511" s="105">
        <v>21.9</v>
      </c>
      <c r="AZ1511" s="107"/>
      <c r="BE1511" s="120"/>
      <c r="BF1511" s="121"/>
      <c r="BG1511" s="121"/>
      <c r="BH1511" s="120"/>
      <c r="BI1511" s="121"/>
      <c r="BJ1511" s="108"/>
      <c r="BP1511" s="114"/>
      <c r="BQ1511" s="114"/>
    </row>
    <row r="1512" spans="4:69" ht="12" customHeight="1">
      <c r="D1512" s="124">
        <v>163</v>
      </c>
      <c r="E1512" s="103" t="s">
        <v>276</v>
      </c>
      <c r="F1512" s="54">
        <f>IF(D1512&lt;=150.8,(D1512-'[2]Stages'!$C$39)*'[2]Stages'!$H$40+'[2]Stages'!$E$39,IF(D1512&lt;=155.6,(D1512-'[2]Stages'!$C$40)*'[2]Stages'!$H$41+'[2]Stages'!$E$40,IF(D1512&lt;=161.2,(D1512-'[2]Stages'!$C$41)*'[2]Stages'!$H$42+'[2]Stages'!$E$41,IF(D1512&lt;=164.7,(D1512-'[2]Stages'!$C$42)*'[2]Stages'!$H$43+'[2]Stages'!$E$42,IF(D1512&lt;=167.7,(D1512-'[2]Stages'!$C$43)*'[2]Stages'!$H$44+'[2]Stages'!$E$43,IF(D1512&lt;=171.6,(D1512-'[2]Stages'!$C$44)*'[2]Stages'!$H$45+'[2]Stages'!$E$44))))))</f>
        <v>166.2852748661396</v>
      </c>
      <c r="G1512" s="101" t="s">
        <v>277</v>
      </c>
      <c r="H1512" s="101" t="s">
        <v>2016</v>
      </c>
      <c r="K1512" s="101" t="s">
        <v>2017</v>
      </c>
      <c r="L1512" s="101" t="s">
        <v>2018</v>
      </c>
      <c r="O1512" s="101" t="s">
        <v>2019</v>
      </c>
      <c r="Q1512" s="101" t="s">
        <v>2020</v>
      </c>
      <c r="R1512" s="101" t="s">
        <v>2018</v>
      </c>
      <c r="U1512" s="101"/>
      <c r="W1512" s="105" t="s">
        <v>2044</v>
      </c>
      <c r="X1512" s="103" t="s">
        <v>2023</v>
      </c>
      <c r="Y1512" s="105"/>
      <c r="Z1512" s="105"/>
      <c r="AC1512" s="100">
        <v>19.6</v>
      </c>
      <c r="AD1512" s="100">
        <v>19.6</v>
      </c>
      <c r="AG1512" s="100">
        <v>19.6</v>
      </c>
      <c r="AM1512" s="101" t="s">
        <v>2025</v>
      </c>
      <c r="AN1512" s="101" t="s">
        <v>2026</v>
      </c>
      <c r="AO1512" s="100">
        <v>151</v>
      </c>
      <c r="AQ1512" s="100">
        <v>125</v>
      </c>
      <c r="AR1512" s="100">
        <v>138</v>
      </c>
      <c r="AS1512" s="100">
        <v>1994</v>
      </c>
      <c r="AW1512" s="101" t="s">
        <v>2027</v>
      </c>
      <c r="AX1512" s="105">
        <v>150</v>
      </c>
      <c r="AY1512" s="105">
        <v>21.6</v>
      </c>
      <c r="AZ1512" s="107"/>
      <c r="BE1512" s="120"/>
      <c r="BF1512" s="121"/>
      <c r="BG1512" s="121"/>
      <c r="BH1512" s="120"/>
      <c r="BI1512" s="121"/>
      <c r="BJ1512" s="108"/>
      <c r="BP1512" s="114"/>
      <c r="BQ1512" s="114"/>
    </row>
    <row r="1513" spans="1:70" ht="12" customHeight="1">
      <c r="A1513" s="159" t="s">
        <v>2045</v>
      </c>
      <c r="B1513" s="159"/>
      <c r="C1513" s="159"/>
      <c r="D1513" s="269">
        <v>176</v>
      </c>
      <c r="E1513" s="270"/>
      <c r="F1513" s="56">
        <f>IF(D1513&lt;=175.6,(D1513-'[2]Stages'!$C$45)*'[2]Stages'!$H$46+'[2]Stages'!$E$45,IF(D1513&lt;=183,(D1513-'[2]Stages'!$C$46)*'[2]Stages'!$H$47+'[2]Stages'!$E$46,IF(D1513&lt;=189.6,(D1513-'[2]Stages'!$C$47)*'[2]Stages'!$H$48+'[2]Stages'!$E$47,IF(D1513&lt;=196.5,(D1513-'[2]Stages'!$C$48)*'[2]Stages'!$H$49+'[2]Stages'!$E$48,IF(D1513&lt;=199.6,(D1513-'[2]Stages'!$C$49)*'[2]Stages'!$H$50+'[2]Stages'!$E$49)))))</f>
        <v>175.83783783783784</v>
      </c>
      <c r="G1513" s="159" t="s">
        <v>277</v>
      </c>
      <c r="H1513" s="159" t="s">
        <v>2046</v>
      </c>
      <c r="I1513" s="159" t="s">
        <v>2047</v>
      </c>
      <c r="J1513" s="159" t="s">
        <v>2048</v>
      </c>
      <c r="K1513" s="159"/>
      <c r="L1513" s="159"/>
      <c r="M1513" s="159"/>
      <c r="N1513" s="159"/>
      <c r="O1513" s="159"/>
      <c r="P1513" s="159"/>
      <c r="Q1513" s="159" t="s">
        <v>2049</v>
      </c>
      <c r="R1513" s="159" t="s">
        <v>2050</v>
      </c>
      <c r="S1513" s="270"/>
      <c r="T1513" s="159"/>
      <c r="U1513" s="159" t="s">
        <v>2051</v>
      </c>
      <c r="V1513" s="159" t="s">
        <v>2052</v>
      </c>
      <c r="W1513" s="159" t="s">
        <v>2053</v>
      </c>
      <c r="X1513" s="159"/>
      <c r="Y1513" s="159"/>
      <c r="Z1513" s="159"/>
      <c r="AA1513" s="159" t="s">
        <v>2054</v>
      </c>
      <c r="AB1513" s="18">
        <v>22.7</v>
      </c>
      <c r="AC1513" s="271">
        <v>18.91</v>
      </c>
      <c r="AD1513" s="271"/>
      <c r="AE1513" s="271"/>
      <c r="AF1513" s="271"/>
      <c r="AG1513" s="271"/>
      <c r="AI1513" s="271"/>
      <c r="AJ1513" s="271"/>
      <c r="AK1513" s="159"/>
      <c r="AL1513" s="159"/>
      <c r="AM1513" s="159" t="s">
        <v>2055</v>
      </c>
      <c r="AN1513" s="159" t="s">
        <v>231</v>
      </c>
      <c r="AO1513" s="159">
        <v>286</v>
      </c>
      <c r="AP1513" s="159"/>
      <c r="AQ1513" s="159">
        <v>198</v>
      </c>
      <c r="AR1513" s="159">
        <v>207</v>
      </c>
      <c r="AS1513" s="159">
        <v>2009</v>
      </c>
      <c r="AT1513" s="159"/>
      <c r="AU1513" s="159"/>
      <c r="AV1513" s="159"/>
      <c r="AW1513" s="159" t="s">
        <v>2056</v>
      </c>
      <c r="AX1513" s="159"/>
      <c r="AY1513" s="159"/>
      <c r="AZ1513" s="159"/>
      <c r="BA1513" s="159"/>
      <c r="BB1513" s="159"/>
      <c r="BC1513" s="159"/>
      <c r="BD1513" s="159"/>
      <c r="BP1513" s="114"/>
      <c r="BQ1513" s="114"/>
      <c r="BR1513" s="159"/>
    </row>
    <row r="1514" spans="1:69" ht="12" customHeight="1">
      <c r="A1514" s="159" t="s">
        <v>2057</v>
      </c>
      <c r="B1514" s="159"/>
      <c r="C1514" s="159"/>
      <c r="D1514" s="269">
        <v>176</v>
      </c>
      <c r="E1514" s="270"/>
      <c r="F1514" s="56">
        <f>IF(D1514&lt;=175.6,(D1514-'[2]Stages'!$C$45)*'[2]Stages'!$H$46+'[2]Stages'!$E$45,IF(D1514&lt;=183,(D1514-'[2]Stages'!$C$46)*'[2]Stages'!$H$47+'[2]Stages'!$E$46,IF(D1514&lt;=189.6,(D1514-'[2]Stages'!$C$47)*'[2]Stages'!$H$48+'[2]Stages'!$E$47,IF(D1514&lt;=196.5,(D1514-'[2]Stages'!$C$48)*'[2]Stages'!$H$49+'[2]Stages'!$E$48,IF(D1514&lt;=199.6,(D1514-'[2]Stages'!$C$49)*'[2]Stages'!$H$50+'[2]Stages'!$E$49)))))</f>
        <v>175.83783783783784</v>
      </c>
      <c r="G1514" s="159" t="s">
        <v>277</v>
      </c>
      <c r="H1514" s="159" t="s">
        <v>2046</v>
      </c>
      <c r="I1514" s="159" t="s">
        <v>2047</v>
      </c>
      <c r="J1514" s="159" t="s">
        <v>2048</v>
      </c>
      <c r="K1514" s="159"/>
      <c r="L1514" s="159"/>
      <c r="M1514" s="159"/>
      <c r="N1514" s="159"/>
      <c r="O1514" s="159"/>
      <c r="P1514" s="159"/>
      <c r="Q1514" s="159" t="s">
        <v>2049</v>
      </c>
      <c r="R1514" s="159" t="s">
        <v>2050</v>
      </c>
      <c r="S1514" s="270"/>
      <c r="T1514" s="159"/>
      <c r="U1514" s="159" t="s">
        <v>2051</v>
      </c>
      <c r="V1514" s="159" t="s">
        <v>2052</v>
      </c>
      <c r="W1514" s="159" t="s">
        <v>2053</v>
      </c>
      <c r="X1514" s="159"/>
      <c r="Y1514" s="159"/>
      <c r="Z1514" s="159"/>
      <c r="AA1514" s="159" t="s">
        <v>2054</v>
      </c>
      <c r="AB1514" s="18">
        <v>22.7</v>
      </c>
      <c r="AC1514" s="271">
        <v>19.14</v>
      </c>
      <c r="AD1514" s="271"/>
      <c r="AE1514" s="271"/>
      <c r="AF1514" s="271"/>
      <c r="AG1514" s="271"/>
      <c r="AI1514" s="271"/>
      <c r="AJ1514" s="271"/>
      <c r="AK1514" s="159"/>
      <c r="AL1514" s="159"/>
      <c r="AM1514" s="159" t="s">
        <v>2055</v>
      </c>
      <c r="AN1514" s="159" t="s">
        <v>231</v>
      </c>
      <c r="AO1514" s="159">
        <v>286</v>
      </c>
      <c r="AP1514" s="159"/>
      <c r="AQ1514" s="159">
        <v>198</v>
      </c>
      <c r="AR1514" s="159">
        <v>207</v>
      </c>
      <c r="AS1514" s="159">
        <v>2009</v>
      </c>
      <c r="AT1514" s="159"/>
      <c r="AU1514" s="159"/>
      <c r="AV1514" s="159"/>
      <c r="AW1514" s="159" t="s">
        <v>2056</v>
      </c>
      <c r="AX1514" s="159"/>
      <c r="AY1514" s="159"/>
      <c r="AZ1514" s="159"/>
      <c r="BA1514" s="159"/>
      <c r="BB1514" s="159"/>
      <c r="BC1514" s="159"/>
      <c r="BD1514" s="159"/>
      <c r="BP1514" s="114"/>
      <c r="BQ1514" s="114"/>
    </row>
    <row r="1515" spans="1:69" ht="12" customHeight="1">
      <c r="A1515" s="159" t="s">
        <v>2058</v>
      </c>
      <c r="B1515" s="159"/>
      <c r="C1515" s="159"/>
      <c r="D1515" s="269">
        <v>176</v>
      </c>
      <c r="E1515" s="270"/>
      <c r="F1515" s="56">
        <f>IF(D1515&lt;=175.6,(D1515-'[2]Stages'!$C$45)*'[2]Stages'!$H$46+'[2]Stages'!$E$45,IF(D1515&lt;=183,(D1515-'[2]Stages'!$C$46)*'[2]Stages'!$H$47+'[2]Stages'!$E$46,IF(D1515&lt;=189.6,(D1515-'[2]Stages'!$C$47)*'[2]Stages'!$H$48+'[2]Stages'!$E$47,IF(D1515&lt;=196.5,(D1515-'[2]Stages'!$C$48)*'[2]Stages'!$H$49+'[2]Stages'!$E$48,IF(D1515&lt;=199.6,(D1515-'[2]Stages'!$C$49)*'[2]Stages'!$H$50+'[2]Stages'!$E$49)))))</f>
        <v>175.83783783783784</v>
      </c>
      <c r="G1515" s="159" t="s">
        <v>277</v>
      </c>
      <c r="H1515" s="159" t="s">
        <v>2046</v>
      </c>
      <c r="I1515" s="159" t="s">
        <v>2047</v>
      </c>
      <c r="J1515" s="159" t="s">
        <v>2048</v>
      </c>
      <c r="K1515" s="159"/>
      <c r="L1515" s="159"/>
      <c r="M1515" s="159"/>
      <c r="N1515" s="159"/>
      <c r="O1515" s="159"/>
      <c r="P1515" s="159"/>
      <c r="Q1515" s="159" t="s">
        <v>2049</v>
      </c>
      <c r="R1515" s="159" t="s">
        <v>2050</v>
      </c>
      <c r="S1515" s="270"/>
      <c r="T1515" s="159"/>
      <c r="U1515" s="159" t="s">
        <v>2051</v>
      </c>
      <c r="V1515" s="159" t="s">
        <v>2052</v>
      </c>
      <c r="W1515" s="159" t="s">
        <v>2053</v>
      </c>
      <c r="X1515" s="159"/>
      <c r="Y1515" s="159"/>
      <c r="Z1515" s="159"/>
      <c r="AA1515" s="159" t="s">
        <v>2054</v>
      </c>
      <c r="AB1515" s="18">
        <v>22.7</v>
      </c>
      <c r="AC1515" s="271">
        <v>18.91</v>
      </c>
      <c r="AD1515" s="271"/>
      <c r="AE1515" s="271"/>
      <c r="AF1515" s="271"/>
      <c r="AG1515" s="271"/>
      <c r="AI1515" s="271"/>
      <c r="AJ1515" s="271"/>
      <c r="AK1515" s="159"/>
      <c r="AL1515" s="159"/>
      <c r="AM1515" s="159" t="s">
        <v>2055</v>
      </c>
      <c r="AN1515" s="159" t="s">
        <v>231</v>
      </c>
      <c r="AO1515" s="159">
        <v>286</v>
      </c>
      <c r="AP1515" s="159"/>
      <c r="AQ1515" s="159">
        <v>198</v>
      </c>
      <c r="AR1515" s="159">
        <v>207</v>
      </c>
      <c r="AS1515" s="159">
        <v>2009</v>
      </c>
      <c r="AT1515" s="159"/>
      <c r="AU1515" s="159"/>
      <c r="AV1515" s="159"/>
      <c r="AW1515" s="159" t="s">
        <v>2056</v>
      </c>
      <c r="AX1515" s="159"/>
      <c r="AY1515" s="159"/>
      <c r="AZ1515" s="159"/>
      <c r="BA1515" s="159"/>
      <c r="BB1515" s="159"/>
      <c r="BC1515" s="159"/>
      <c r="BD1515" s="159"/>
      <c r="BP1515" s="114"/>
      <c r="BQ1515" s="114"/>
    </row>
    <row r="1516" spans="1:69" ht="12" customHeight="1">
      <c r="A1516" s="159" t="s">
        <v>2059</v>
      </c>
      <c r="B1516" s="159"/>
      <c r="C1516" s="159"/>
      <c r="D1516" s="269">
        <v>176</v>
      </c>
      <c r="E1516" s="270"/>
      <c r="F1516" s="56">
        <f>IF(D1516&lt;=175.6,(D1516-'[2]Stages'!$C$45)*'[2]Stages'!$H$46+'[2]Stages'!$E$45,IF(D1516&lt;=183,(D1516-'[2]Stages'!$C$46)*'[2]Stages'!$H$47+'[2]Stages'!$E$46,IF(D1516&lt;=189.6,(D1516-'[2]Stages'!$C$47)*'[2]Stages'!$H$48+'[2]Stages'!$E$47,IF(D1516&lt;=196.5,(D1516-'[2]Stages'!$C$48)*'[2]Stages'!$H$49+'[2]Stages'!$E$48,IF(D1516&lt;=199.6,(D1516-'[2]Stages'!$C$49)*'[2]Stages'!$H$50+'[2]Stages'!$E$49)))))</f>
        <v>175.83783783783784</v>
      </c>
      <c r="G1516" s="159" t="s">
        <v>277</v>
      </c>
      <c r="H1516" s="159" t="s">
        <v>2046</v>
      </c>
      <c r="I1516" s="159" t="s">
        <v>2047</v>
      </c>
      <c r="J1516" s="159" t="s">
        <v>2048</v>
      </c>
      <c r="K1516" s="159"/>
      <c r="L1516" s="159"/>
      <c r="M1516" s="159"/>
      <c r="N1516" s="159"/>
      <c r="O1516" s="159"/>
      <c r="P1516" s="159"/>
      <c r="Q1516" s="159" t="s">
        <v>2049</v>
      </c>
      <c r="R1516" s="159" t="s">
        <v>2050</v>
      </c>
      <c r="S1516" s="270"/>
      <c r="T1516" s="159"/>
      <c r="U1516" s="159" t="s">
        <v>2060</v>
      </c>
      <c r="V1516" s="159"/>
      <c r="W1516" s="159" t="s">
        <v>2061</v>
      </c>
      <c r="X1516" s="159"/>
      <c r="Y1516" s="159"/>
      <c r="Z1516" s="159"/>
      <c r="AA1516" s="159" t="s">
        <v>2054</v>
      </c>
      <c r="AB1516" s="18">
        <v>22.7</v>
      </c>
      <c r="AC1516" s="271">
        <v>17.51</v>
      </c>
      <c r="AD1516" s="271"/>
      <c r="AE1516" s="271"/>
      <c r="AF1516" s="271"/>
      <c r="AG1516" s="271"/>
      <c r="AI1516" s="271"/>
      <c r="AJ1516" s="271"/>
      <c r="AK1516" s="159"/>
      <c r="AL1516" s="159"/>
      <c r="AM1516" s="159" t="s">
        <v>2055</v>
      </c>
      <c r="AN1516" s="159" t="s">
        <v>231</v>
      </c>
      <c r="AO1516" s="159">
        <v>286</v>
      </c>
      <c r="AP1516" s="159"/>
      <c r="AQ1516" s="159">
        <v>198</v>
      </c>
      <c r="AR1516" s="159">
        <v>207</v>
      </c>
      <c r="AS1516" s="159">
        <v>2009</v>
      </c>
      <c r="AT1516" s="159"/>
      <c r="AU1516" s="159"/>
      <c r="AV1516" s="159"/>
      <c r="AW1516" s="159" t="s">
        <v>2056</v>
      </c>
      <c r="AX1516" s="159"/>
      <c r="AY1516" s="159"/>
      <c r="AZ1516" s="159"/>
      <c r="BA1516" s="159"/>
      <c r="BB1516" s="159"/>
      <c r="BC1516" s="159"/>
      <c r="BD1516" s="159"/>
      <c r="BP1516" s="114"/>
      <c r="BQ1516" s="114"/>
    </row>
    <row r="1517" spans="1:69" ht="12" customHeight="1">
      <c r="A1517" s="159" t="s">
        <v>2062</v>
      </c>
      <c r="B1517" s="159"/>
      <c r="C1517" s="159"/>
      <c r="D1517" s="269">
        <v>181</v>
      </c>
      <c r="E1517" s="270"/>
      <c r="F1517" s="56">
        <f>IF(D1517&lt;=175.6,(D1517-'[2]Stages'!$C$45)*'[2]Stages'!$H$46+'[2]Stages'!$E$45,IF(D1517&lt;=183,(D1517-'[2]Stages'!$C$46)*'[2]Stages'!$H$47+'[2]Stages'!$E$46,IF(D1517&lt;=189.6,(D1517-'[2]Stages'!$C$47)*'[2]Stages'!$H$48+'[2]Stages'!$E$47,IF(D1517&lt;=196.5,(D1517-'[2]Stages'!$C$48)*'[2]Stages'!$H$49+'[2]Stages'!$E$48,IF(D1517&lt;=199.6,(D1517-'[2]Stages'!$C$49)*'[2]Stages'!$H$50+'[2]Stages'!$E$49)))))</f>
        <v>181.3108108108108</v>
      </c>
      <c r="G1517" s="159" t="s">
        <v>277</v>
      </c>
      <c r="H1517" s="159" t="s">
        <v>2046</v>
      </c>
      <c r="I1517" s="159" t="s">
        <v>2063</v>
      </c>
      <c r="J1517" s="159" t="s">
        <v>2064</v>
      </c>
      <c r="K1517" s="159"/>
      <c r="L1517" s="159"/>
      <c r="M1517" s="159"/>
      <c r="N1517" s="159"/>
      <c r="O1517" s="159"/>
      <c r="P1517" s="159"/>
      <c r="Q1517" s="159" t="s">
        <v>1831</v>
      </c>
      <c r="R1517" s="159" t="s">
        <v>2065</v>
      </c>
      <c r="S1517" s="270"/>
      <c r="T1517" s="159"/>
      <c r="U1517" s="159" t="s">
        <v>2051</v>
      </c>
      <c r="V1517" s="159" t="s">
        <v>2052</v>
      </c>
      <c r="W1517" s="159" t="s">
        <v>2066</v>
      </c>
      <c r="X1517" s="159"/>
      <c r="Y1517" s="159"/>
      <c r="Z1517" s="159"/>
      <c r="AA1517" s="159" t="s">
        <v>2054</v>
      </c>
      <c r="AB1517" s="18">
        <v>22.7</v>
      </c>
      <c r="AC1517" s="271">
        <v>19.09</v>
      </c>
      <c r="AD1517" s="271"/>
      <c r="AE1517" s="271"/>
      <c r="AF1517" s="271"/>
      <c r="AG1517" s="271"/>
      <c r="AI1517" s="271"/>
      <c r="AJ1517" s="271"/>
      <c r="AK1517" s="159"/>
      <c r="AL1517" s="159"/>
      <c r="AM1517" s="159" t="s">
        <v>2055</v>
      </c>
      <c r="AN1517" s="159" t="s">
        <v>231</v>
      </c>
      <c r="AO1517" s="159">
        <v>286</v>
      </c>
      <c r="AP1517" s="159"/>
      <c r="AQ1517" s="159">
        <v>198</v>
      </c>
      <c r="AR1517" s="159">
        <v>207</v>
      </c>
      <c r="AS1517" s="159">
        <v>2009</v>
      </c>
      <c r="AT1517" s="159"/>
      <c r="AU1517" s="159"/>
      <c r="AV1517" s="159"/>
      <c r="AW1517" s="159" t="s">
        <v>2056</v>
      </c>
      <c r="AX1517" s="159"/>
      <c r="AY1517" s="159"/>
      <c r="AZ1517" s="159"/>
      <c r="BA1517" s="159"/>
      <c r="BB1517" s="159"/>
      <c r="BC1517" s="159"/>
      <c r="BD1517" s="159"/>
      <c r="BP1517" s="114"/>
      <c r="BQ1517" s="114"/>
    </row>
    <row r="1518" spans="1:69" ht="12" customHeight="1">
      <c r="A1518" s="159" t="s">
        <v>2067</v>
      </c>
      <c r="B1518" s="159"/>
      <c r="C1518" s="159"/>
      <c r="D1518" s="269">
        <v>181</v>
      </c>
      <c r="E1518" s="270"/>
      <c r="F1518" s="56">
        <f>IF(D1518&lt;=175.6,(D1518-'[2]Stages'!$C$45)*'[2]Stages'!$H$46+'[2]Stages'!$E$45,IF(D1518&lt;=183,(D1518-'[2]Stages'!$C$46)*'[2]Stages'!$H$47+'[2]Stages'!$E$46,IF(D1518&lt;=189.6,(D1518-'[2]Stages'!$C$47)*'[2]Stages'!$H$48+'[2]Stages'!$E$47,IF(D1518&lt;=196.5,(D1518-'[2]Stages'!$C$48)*'[2]Stages'!$H$49+'[2]Stages'!$E$48,IF(D1518&lt;=199.6,(D1518-'[2]Stages'!$C$49)*'[2]Stages'!$H$50+'[2]Stages'!$E$49)))))</f>
        <v>181.3108108108108</v>
      </c>
      <c r="G1518" s="159" t="s">
        <v>277</v>
      </c>
      <c r="H1518" s="159" t="s">
        <v>2046</v>
      </c>
      <c r="I1518" s="159" t="s">
        <v>2063</v>
      </c>
      <c r="J1518" s="159" t="s">
        <v>2064</v>
      </c>
      <c r="K1518" s="159"/>
      <c r="L1518" s="159"/>
      <c r="M1518" s="159"/>
      <c r="N1518" s="159"/>
      <c r="O1518" s="159"/>
      <c r="P1518" s="159"/>
      <c r="Q1518" s="159" t="s">
        <v>1831</v>
      </c>
      <c r="R1518" s="159" t="s">
        <v>2065</v>
      </c>
      <c r="S1518" s="270"/>
      <c r="T1518" s="159"/>
      <c r="U1518" s="159" t="s">
        <v>2051</v>
      </c>
      <c r="V1518" s="159" t="s">
        <v>2052</v>
      </c>
      <c r="W1518" s="159" t="s">
        <v>2066</v>
      </c>
      <c r="X1518" s="159"/>
      <c r="Y1518" s="159"/>
      <c r="Z1518" s="159"/>
      <c r="AA1518" s="159" t="s">
        <v>2054</v>
      </c>
      <c r="AB1518" s="18">
        <v>22.7</v>
      </c>
      <c r="AC1518" s="271">
        <v>20.67</v>
      </c>
      <c r="AD1518" s="271"/>
      <c r="AE1518" s="271"/>
      <c r="AF1518" s="271"/>
      <c r="AG1518" s="271"/>
      <c r="AI1518" s="271"/>
      <c r="AJ1518" s="271"/>
      <c r="AK1518" s="159"/>
      <c r="AL1518" s="159"/>
      <c r="AM1518" s="159" t="s">
        <v>2055</v>
      </c>
      <c r="AN1518" s="159" t="s">
        <v>231</v>
      </c>
      <c r="AO1518" s="159">
        <v>286</v>
      </c>
      <c r="AP1518" s="159"/>
      <c r="AQ1518" s="159">
        <v>198</v>
      </c>
      <c r="AR1518" s="159">
        <v>207</v>
      </c>
      <c r="AS1518" s="159">
        <v>2009</v>
      </c>
      <c r="AT1518" s="159"/>
      <c r="AU1518" s="159"/>
      <c r="AV1518" s="159"/>
      <c r="AW1518" s="159" t="s">
        <v>2056</v>
      </c>
      <c r="AX1518" s="159"/>
      <c r="AY1518" s="159"/>
      <c r="AZ1518" s="159"/>
      <c r="BA1518" s="159"/>
      <c r="BB1518" s="159"/>
      <c r="BC1518" s="159"/>
      <c r="BD1518" s="159"/>
      <c r="BE1518" s="159"/>
      <c r="BF1518" s="159"/>
      <c r="BG1518" s="159"/>
      <c r="BH1518" s="159"/>
      <c r="BI1518" s="159"/>
      <c r="BJ1518" s="159"/>
      <c r="BP1518" s="114"/>
      <c r="BQ1518" s="114"/>
    </row>
    <row r="1519" spans="1:69" ht="12" customHeight="1">
      <c r="A1519" s="159" t="s">
        <v>2068</v>
      </c>
      <c r="B1519" s="159"/>
      <c r="C1519" s="159"/>
      <c r="D1519" s="269">
        <v>181</v>
      </c>
      <c r="E1519" s="270"/>
      <c r="F1519" s="56">
        <f>IF(D1519&lt;=175.6,(D1519-'[2]Stages'!$C$45)*'[2]Stages'!$H$46+'[2]Stages'!$E$45,IF(D1519&lt;=183,(D1519-'[2]Stages'!$C$46)*'[2]Stages'!$H$47+'[2]Stages'!$E$46,IF(D1519&lt;=189.6,(D1519-'[2]Stages'!$C$47)*'[2]Stages'!$H$48+'[2]Stages'!$E$47,IF(D1519&lt;=196.5,(D1519-'[2]Stages'!$C$48)*'[2]Stages'!$H$49+'[2]Stages'!$E$48,IF(D1519&lt;=199.6,(D1519-'[2]Stages'!$C$49)*'[2]Stages'!$H$50+'[2]Stages'!$E$49)))))</f>
        <v>181.3108108108108</v>
      </c>
      <c r="G1519" s="159" t="s">
        <v>277</v>
      </c>
      <c r="H1519" s="159" t="s">
        <v>2046</v>
      </c>
      <c r="I1519" s="159" t="s">
        <v>2063</v>
      </c>
      <c r="J1519" s="159" t="s">
        <v>2064</v>
      </c>
      <c r="K1519" s="159"/>
      <c r="L1519" s="159"/>
      <c r="M1519" s="159"/>
      <c r="N1519" s="159"/>
      <c r="O1519" s="159"/>
      <c r="P1519" s="159"/>
      <c r="Q1519" s="159" t="s">
        <v>1831</v>
      </c>
      <c r="R1519" s="159" t="s">
        <v>2065</v>
      </c>
      <c r="S1519" s="270"/>
      <c r="T1519" s="159"/>
      <c r="U1519" s="159" t="s">
        <v>2051</v>
      </c>
      <c r="V1519" s="159" t="s">
        <v>2052</v>
      </c>
      <c r="W1519" s="159" t="s">
        <v>2066</v>
      </c>
      <c r="X1519" s="159"/>
      <c r="Y1519" s="159"/>
      <c r="Z1519" s="159"/>
      <c r="AA1519" s="159" t="s">
        <v>2054</v>
      </c>
      <c r="AB1519" s="18">
        <v>22.7</v>
      </c>
      <c r="AC1519" s="271">
        <v>19.48</v>
      </c>
      <c r="AD1519" s="271"/>
      <c r="AE1519" s="271"/>
      <c r="AF1519" s="271"/>
      <c r="AG1519" s="271"/>
      <c r="AI1519" s="271"/>
      <c r="AJ1519" s="271"/>
      <c r="AK1519" s="159"/>
      <c r="AL1519" s="159"/>
      <c r="AM1519" s="159" t="s">
        <v>2055</v>
      </c>
      <c r="AN1519" s="159" t="s">
        <v>231</v>
      </c>
      <c r="AO1519" s="159">
        <v>286</v>
      </c>
      <c r="AP1519" s="159"/>
      <c r="AQ1519" s="159">
        <v>198</v>
      </c>
      <c r="AR1519" s="159">
        <v>207</v>
      </c>
      <c r="AS1519" s="159">
        <v>2009</v>
      </c>
      <c r="AT1519" s="159"/>
      <c r="AU1519" s="159"/>
      <c r="AV1519" s="159"/>
      <c r="AW1519" s="159" t="s">
        <v>2056</v>
      </c>
      <c r="AX1519" s="159"/>
      <c r="AY1519" s="159"/>
      <c r="AZ1519" s="159"/>
      <c r="BA1519" s="159"/>
      <c r="BB1519" s="159"/>
      <c r="BC1519" s="159"/>
      <c r="BD1519" s="159"/>
      <c r="BE1519" s="159"/>
      <c r="BF1519" s="159"/>
      <c r="BG1519" s="159"/>
      <c r="BH1519" s="159"/>
      <c r="BI1519" s="159"/>
      <c r="BJ1519" s="159"/>
      <c r="BP1519" s="114"/>
      <c r="BQ1519" s="114"/>
    </row>
    <row r="1520" spans="1:69" ht="12" customHeight="1">
      <c r="A1520" s="159" t="s">
        <v>2069</v>
      </c>
      <c r="B1520" s="159"/>
      <c r="C1520" s="159"/>
      <c r="D1520" s="269">
        <v>181</v>
      </c>
      <c r="E1520" s="270"/>
      <c r="F1520" s="56">
        <f>IF(D1520&lt;=175.6,(D1520-'[2]Stages'!$C$45)*'[2]Stages'!$H$46+'[2]Stages'!$E$45,IF(D1520&lt;=183,(D1520-'[2]Stages'!$C$46)*'[2]Stages'!$H$47+'[2]Stages'!$E$46,IF(D1520&lt;=189.6,(D1520-'[2]Stages'!$C$47)*'[2]Stages'!$H$48+'[2]Stages'!$E$47,IF(D1520&lt;=196.5,(D1520-'[2]Stages'!$C$48)*'[2]Stages'!$H$49+'[2]Stages'!$E$48,IF(D1520&lt;=199.6,(D1520-'[2]Stages'!$C$49)*'[2]Stages'!$H$50+'[2]Stages'!$E$49)))))</f>
        <v>181.3108108108108</v>
      </c>
      <c r="G1520" s="159" t="s">
        <v>277</v>
      </c>
      <c r="H1520" s="159" t="s">
        <v>2046</v>
      </c>
      <c r="I1520" s="159" t="s">
        <v>2063</v>
      </c>
      <c r="J1520" s="159" t="s">
        <v>2064</v>
      </c>
      <c r="K1520" s="159"/>
      <c r="L1520" s="159"/>
      <c r="M1520" s="159"/>
      <c r="N1520" s="159"/>
      <c r="O1520" s="159"/>
      <c r="P1520" s="159"/>
      <c r="Q1520" s="159" t="s">
        <v>1831</v>
      </c>
      <c r="R1520" s="159" t="s">
        <v>2065</v>
      </c>
      <c r="S1520" s="270"/>
      <c r="T1520" s="159"/>
      <c r="U1520" s="159" t="s">
        <v>2060</v>
      </c>
      <c r="V1520" s="159" t="s">
        <v>2052</v>
      </c>
      <c r="W1520" s="159" t="s">
        <v>2070</v>
      </c>
      <c r="X1520" s="159"/>
      <c r="Y1520" s="159"/>
      <c r="Z1520" s="159"/>
      <c r="AA1520" s="159" t="s">
        <v>2054</v>
      </c>
      <c r="AB1520" s="18">
        <v>22.7</v>
      </c>
      <c r="AC1520" s="271">
        <v>20.27</v>
      </c>
      <c r="AD1520" s="271"/>
      <c r="AE1520" s="271"/>
      <c r="AF1520" s="271"/>
      <c r="AG1520" s="271"/>
      <c r="AI1520" s="271"/>
      <c r="AJ1520" s="271"/>
      <c r="AK1520" s="159"/>
      <c r="AL1520" s="159"/>
      <c r="AM1520" s="159" t="s">
        <v>2055</v>
      </c>
      <c r="AN1520" s="159" t="s">
        <v>231</v>
      </c>
      <c r="AO1520" s="159">
        <v>286</v>
      </c>
      <c r="AP1520" s="159"/>
      <c r="AQ1520" s="159">
        <v>198</v>
      </c>
      <c r="AR1520" s="159">
        <v>207</v>
      </c>
      <c r="AS1520" s="159">
        <v>2009</v>
      </c>
      <c r="AT1520" s="159"/>
      <c r="AU1520" s="159"/>
      <c r="AV1520" s="159"/>
      <c r="AW1520" s="159" t="s">
        <v>2056</v>
      </c>
      <c r="AX1520" s="159"/>
      <c r="AY1520" s="159"/>
      <c r="AZ1520" s="159"/>
      <c r="BA1520" s="159"/>
      <c r="BB1520" s="159"/>
      <c r="BC1520" s="159"/>
      <c r="BD1520" s="159"/>
      <c r="BE1520" s="159"/>
      <c r="BF1520" s="159"/>
      <c r="BG1520" s="159"/>
      <c r="BH1520" s="159"/>
      <c r="BI1520" s="159"/>
      <c r="BJ1520" s="159"/>
      <c r="BP1520" s="114"/>
      <c r="BQ1520" s="114"/>
    </row>
    <row r="1521" spans="1:69" ht="12" customHeight="1">
      <c r="A1521" s="159" t="s">
        <v>2071</v>
      </c>
      <c r="B1521" s="159"/>
      <c r="C1521" s="159"/>
      <c r="D1521" s="269">
        <v>181</v>
      </c>
      <c r="E1521" s="270"/>
      <c r="F1521" s="56">
        <f>IF(D1521&lt;=175.6,(D1521-'[2]Stages'!$C$45)*'[2]Stages'!$H$46+'[2]Stages'!$E$45,IF(D1521&lt;=183,(D1521-'[2]Stages'!$C$46)*'[2]Stages'!$H$47+'[2]Stages'!$E$46,IF(D1521&lt;=189.6,(D1521-'[2]Stages'!$C$47)*'[2]Stages'!$H$48+'[2]Stages'!$E$47,IF(D1521&lt;=196.5,(D1521-'[2]Stages'!$C$48)*'[2]Stages'!$H$49+'[2]Stages'!$E$48,IF(D1521&lt;=199.6,(D1521-'[2]Stages'!$C$49)*'[2]Stages'!$H$50+'[2]Stages'!$E$49)))))</f>
        <v>181.3108108108108</v>
      </c>
      <c r="G1521" s="159" t="s">
        <v>277</v>
      </c>
      <c r="H1521" s="159" t="s">
        <v>2046</v>
      </c>
      <c r="I1521" s="159" t="s">
        <v>2063</v>
      </c>
      <c r="J1521" s="159" t="s">
        <v>2064</v>
      </c>
      <c r="K1521" s="159"/>
      <c r="L1521" s="159"/>
      <c r="M1521" s="159"/>
      <c r="N1521" s="159"/>
      <c r="O1521" s="159"/>
      <c r="P1521" s="159"/>
      <c r="Q1521" s="159" t="s">
        <v>1831</v>
      </c>
      <c r="R1521" s="159" t="s">
        <v>2065</v>
      </c>
      <c r="S1521" s="270"/>
      <c r="T1521" s="159"/>
      <c r="U1521" s="159" t="s">
        <v>2060</v>
      </c>
      <c r="V1521" s="159" t="s">
        <v>2052</v>
      </c>
      <c r="W1521" s="159" t="s">
        <v>2070</v>
      </c>
      <c r="X1521" s="159"/>
      <c r="Y1521" s="159"/>
      <c r="Z1521" s="159"/>
      <c r="AA1521" s="159" t="s">
        <v>2054</v>
      </c>
      <c r="AB1521" s="18">
        <v>22.7</v>
      </c>
      <c r="AC1521" s="271">
        <v>20.94</v>
      </c>
      <c r="AD1521" s="271"/>
      <c r="AE1521" s="271"/>
      <c r="AF1521" s="271"/>
      <c r="AG1521" s="271"/>
      <c r="AI1521" s="271"/>
      <c r="AJ1521" s="271"/>
      <c r="AK1521" s="159"/>
      <c r="AL1521" s="159"/>
      <c r="AM1521" s="159" t="s">
        <v>2055</v>
      </c>
      <c r="AN1521" s="159" t="s">
        <v>231</v>
      </c>
      <c r="AO1521" s="159">
        <v>286</v>
      </c>
      <c r="AP1521" s="159"/>
      <c r="AQ1521" s="159">
        <v>198</v>
      </c>
      <c r="AR1521" s="159">
        <v>207</v>
      </c>
      <c r="AS1521" s="159">
        <v>2009</v>
      </c>
      <c r="AT1521" s="159"/>
      <c r="AU1521" s="159"/>
      <c r="AV1521" s="159"/>
      <c r="AW1521" s="159" t="s">
        <v>2056</v>
      </c>
      <c r="AX1521" s="159"/>
      <c r="AY1521" s="159"/>
      <c r="AZ1521" s="159"/>
      <c r="BA1521" s="159"/>
      <c r="BB1521" s="159"/>
      <c r="BC1521" s="159"/>
      <c r="BD1521" s="159"/>
      <c r="BE1521" s="159"/>
      <c r="BF1521" s="159"/>
      <c r="BG1521" s="159"/>
      <c r="BH1521" s="159"/>
      <c r="BI1521" s="159"/>
      <c r="BJ1521" s="159"/>
      <c r="BP1521" s="114"/>
      <c r="BQ1521" s="114"/>
    </row>
    <row r="1522" spans="1:69" ht="12" customHeight="1">
      <c r="A1522" s="159" t="s">
        <v>2072</v>
      </c>
      <c r="B1522" s="159"/>
      <c r="C1522" s="159"/>
      <c r="D1522" s="269">
        <v>181</v>
      </c>
      <c r="E1522" s="270"/>
      <c r="F1522" s="56">
        <f>IF(D1522&lt;=175.6,(D1522-'[2]Stages'!$C$45)*'[2]Stages'!$H$46+'[2]Stages'!$E$45,IF(D1522&lt;=183,(D1522-'[2]Stages'!$C$46)*'[2]Stages'!$H$47+'[2]Stages'!$E$46,IF(D1522&lt;=189.6,(D1522-'[2]Stages'!$C$47)*'[2]Stages'!$H$48+'[2]Stages'!$E$47,IF(D1522&lt;=196.5,(D1522-'[2]Stages'!$C$48)*'[2]Stages'!$H$49+'[2]Stages'!$E$48,IF(D1522&lt;=199.6,(D1522-'[2]Stages'!$C$49)*'[2]Stages'!$H$50+'[2]Stages'!$E$49)))))</f>
        <v>181.3108108108108</v>
      </c>
      <c r="G1522" s="159" t="s">
        <v>277</v>
      </c>
      <c r="H1522" s="159" t="s">
        <v>2046</v>
      </c>
      <c r="I1522" s="159" t="s">
        <v>2063</v>
      </c>
      <c r="J1522" s="159" t="s">
        <v>2064</v>
      </c>
      <c r="K1522" s="159"/>
      <c r="L1522" s="159"/>
      <c r="M1522" s="159"/>
      <c r="N1522" s="159"/>
      <c r="O1522" s="159"/>
      <c r="P1522" s="159"/>
      <c r="Q1522" s="159" t="s">
        <v>1831</v>
      </c>
      <c r="R1522" s="159" t="s">
        <v>2065</v>
      </c>
      <c r="S1522" s="270"/>
      <c r="T1522" s="159"/>
      <c r="U1522" s="159" t="s">
        <v>2060</v>
      </c>
      <c r="V1522" s="159" t="s">
        <v>2052</v>
      </c>
      <c r="W1522" s="159" t="s">
        <v>2070</v>
      </c>
      <c r="X1522" s="159"/>
      <c r="Y1522" s="159"/>
      <c r="Z1522" s="159"/>
      <c r="AA1522" s="159" t="s">
        <v>2054</v>
      </c>
      <c r="AB1522" s="18">
        <v>22.7</v>
      </c>
      <c r="AC1522" s="271">
        <v>19.59</v>
      </c>
      <c r="AD1522" s="271"/>
      <c r="AE1522" s="271"/>
      <c r="AF1522" s="271"/>
      <c r="AG1522" s="271"/>
      <c r="AI1522" s="271"/>
      <c r="AJ1522" s="271"/>
      <c r="AK1522" s="159"/>
      <c r="AL1522" s="159"/>
      <c r="AM1522" s="159" t="s">
        <v>2055</v>
      </c>
      <c r="AN1522" s="159" t="s">
        <v>231</v>
      </c>
      <c r="AO1522" s="159">
        <v>286</v>
      </c>
      <c r="AP1522" s="159"/>
      <c r="AQ1522" s="159">
        <v>198</v>
      </c>
      <c r="AR1522" s="159">
        <v>207</v>
      </c>
      <c r="AS1522" s="159">
        <v>2009</v>
      </c>
      <c r="AT1522" s="159"/>
      <c r="AU1522" s="159"/>
      <c r="AV1522" s="159"/>
      <c r="AW1522" s="159" t="s">
        <v>2056</v>
      </c>
      <c r="AX1522" s="159"/>
      <c r="AY1522" s="159"/>
      <c r="AZ1522" s="159"/>
      <c r="BA1522" s="159"/>
      <c r="BB1522" s="159"/>
      <c r="BC1522" s="159"/>
      <c r="BD1522" s="159"/>
      <c r="BE1522" s="159"/>
      <c r="BF1522" s="159"/>
      <c r="BG1522" s="159"/>
      <c r="BH1522" s="159"/>
      <c r="BI1522" s="159"/>
      <c r="BJ1522" s="159"/>
      <c r="BP1522" s="114"/>
      <c r="BQ1522" s="114"/>
    </row>
    <row r="1523" spans="1:69" ht="12" customHeight="1">
      <c r="A1523" s="159" t="s">
        <v>2073</v>
      </c>
      <c r="B1523" s="159"/>
      <c r="C1523" s="159"/>
      <c r="D1523" s="269">
        <v>181</v>
      </c>
      <c r="E1523" s="270"/>
      <c r="F1523" s="56">
        <f>IF(D1523&lt;=175.6,(D1523-'[2]Stages'!$C$45)*'[2]Stages'!$H$46+'[2]Stages'!$E$45,IF(D1523&lt;=183,(D1523-'[2]Stages'!$C$46)*'[2]Stages'!$H$47+'[2]Stages'!$E$46,IF(D1523&lt;=189.6,(D1523-'[2]Stages'!$C$47)*'[2]Stages'!$H$48+'[2]Stages'!$E$47,IF(D1523&lt;=196.5,(D1523-'[2]Stages'!$C$48)*'[2]Stages'!$H$49+'[2]Stages'!$E$48,IF(D1523&lt;=199.6,(D1523-'[2]Stages'!$C$49)*'[2]Stages'!$H$50+'[2]Stages'!$E$49)))))</f>
        <v>181.3108108108108</v>
      </c>
      <c r="G1523" s="159" t="s">
        <v>277</v>
      </c>
      <c r="H1523" s="159" t="s">
        <v>2046</v>
      </c>
      <c r="I1523" s="159" t="s">
        <v>2063</v>
      </c>
      <c r="J1523" s="159" t="s">
        <v>2064</v>
      </c>
      <c r="K1523" s="159"/>
      <c r="L1523" s="159"/>
      <c r="M1523" s="159"/>
      <c r="N1523" s="159"/>
      <c r="O1523" s="159"/>
      <c r="P1523" s="159"/>
      <c r="Q1523" s="159" t="s">
        <v>1831</v>
      </c>
      <c r="R1523" s="159" t="s">
        <v>2065</v>
      </c>
      <c r="S1523" s="270"/>
      <c r="T1523" s="159"/>
      <c r="U1523" s="159" t="s">
        <v>2060</v>
      </c>
      <c r="V1523" s="159" t="s">
        <v>2052</v>
      </c>
      <c r="W1523" s="159" t="s">
        <v>2070</v>
      </c>
      <c r="X1523" s="159"/>
      <c r="Y1523" s="159"/>
      <c r="Z1523" s="159"/>
      <c r="AA1523" s="159" t="s">
        <v>2054</v>
      </c>
      <c r="AB1523" s="18">
        <v>22.7</v>
      </c>
      <c r="AC1523" s="271">
        <v>20.31</v>
      </c>
      <c r="AD1523" s="271"/>
      <c r="AE1523" s="271"/>
      <c r="AF1523" s="271"/>
      <c r="AG1523" s="271"/>
      <c r="AI1523" s="271"/>
      <c r="AJ1523" s="271"/>
      <c r="AK1523" s="159"/>
      <c r="AL1523" s="159"/>
      <c r="AM1523" s="159" t="s">
        <v>2055</v>
      </c>
      <c r="AN1523" s="159" t="s">
        <v>231</v>
      </c>
      <c r="AO1523" s="159">
        <v>286</v>
      </c>
      <c r="AP1523" s="159"/>
      <c r="AQ1523" s="159">
        <v>198</v>
      </c>
      <c r="AR1523" s="159">
        <v>207</v>
      </c>
      <c r="AS1523" s="159">
        <v>2009</v>
      </c>
      <c r="AT1523" s="159"/>
      <c r="AU1523" s="159"/>
      <c r="AV1523" s="159"/>
      <c r="AW1523" s="159" t="s">
        <v>2056</v>
      </c>
      <c r="AX1523" s="159"/>
      <c r="AY1523" s="159"/>
      <c r="AZ1523" s="159"/>
      <c r="BA1523" s="159"/>
      <c r="BB1523" s="159"/>
      <c r="BC1523" s="159"/>
      <c r="BD1523" s="159"/>
      <c r="BE1523" s="159"/>
      <c r="BF1523" s="159"/>
      <c r="BG1523" s="159"/>
      <c r="BH1523" s="159"/>
      <c r="BI1523" s="159"/>
      <c r="BJ1523" s="159"/>
      <c r="BP1523" s="114"/>
      <c r="BQ1523" s="114"/>
    </row>
    <row r="1524" spans="1:69" ht="12" customHeight="1">
      <c r="A1524" s="159" t="s">
        <v>2074</v>
      </c>
      <c r="B1524" s="159"/>
      <c r="C1524" s="159"/>
      <c r="D1524" s="269">
        <v>181</v>
      </c>
      <c r="E1524" s="270"/>
      <c r="F1524" s="56">
        <f>IF(D1524&lt;=175.6,(D1524-'[2]Stages'!$C$45)*'[2]Stages'!$H$46+'[2]Stages'!$E$45,IF(D1524&lt;=183,(D1524-'[2]Stages'!$C$46)*'[2]Stages'!$H$47+'[2]Stages'!$E$46,IF(D1524&lt;=189.6,(D1524-'[2]Stages'!$C$47)*'[2]Stages'!$H$48+'[2]Stages'!$E$47,IF(D1524&lt;=196.5,(D1524-'[2]Stages'!$C$48)*'[2]Stages'!$H$49+'[2]Stages'!$E$48,IF(D1524&lt;=199.6,(D1524-'[2]Stages'!$C$49)*'[2]Stages'!$H$50+'[2]Stages'!$E$49)))))</f>
        <v>181.3108108108108</v>
      </c>
      <c r="G1524" s="159" t="s">
        <v>277</v>
      </c>
      <c r="H1524" s="159" t="s">
        <v>2046</v>
      </c>
      <c r="I1524" s="159" t="s">
        <v>2063</v>
      </c>
      <c r="J1524" s="159" t="s">
        <v>2064</v>
      </c>
      <c r="K1524" s="159"/>
      <c r="L1524" s="159"/>
      <c r="M1524" s="159"/>
      <c r="N1524" s="159"/>
      <c r="O1524" s="159"/>
      <c r="P1524" s="159"/>
      <c r="Q1524" s="159" t="s">
        <v>1831</v>
      </c>
      <c r="R1524" s="159" t="s">
        <v>2065</v>
      </c>
      <c r="S1524" s="270"/>
      <c r="T1524" s="159"/>
      <c r="U1524" s="159" t="s">
        <v>2051</v>
      </c>
      <c r="V1524" s="159" t="s">
        <v>2052</v>
      </c>
      <c r="W1524" s="159" t="s">
        <v>2075</v>
      </c>
      <c r="X1524" s="159"/>
      <c r="Y1524" s="159"/>
      <c r="Z1524" s="159"/>
      <c r="AA1524" s="159" t="s">
        <v>2054</v>
      </c>
      <c r="AB1524" s="18">
        <v>22.7</v>
      </c>
      <c r="AC1524" s="271">
        <v>19.12</v>
      </c>
      <c r="AD1524" s="271"/>
      <c r="AE1524" s="271"/>
      <c r="AF1524" s="271"/>
      <c r="AG1524" s="271"/>
      <c r="AI1524" s="271"/>
      <c r="AJ1524" s="271"/>
      <c r="AK1524" s="159"/>
      <c r="AL1524" s="159"/>
      <c r="AM1524" s="159" t="s">
        <v>2055</v>
      </c>
      <c r="AN1524" s="159" t="s">
        <v>231</v>
      </c>
      <c r="AO1524" s="159">
        <v>286</v>
      </c>
      <c r="AP1524" s="159"/>
      <c r="AQ1524" s="159">
        <v>198</v>
      </c>
      <c r="AR1524" s="159">
        <v>207</v>
      </c>
      <c r="AS1524" s="159">
        <v>2009</v>
      </c>
      <c r="AT1524" s="159"/>
      <c r="AU1524" s="159"/>
      <c r="AV1524" s="159"/>
      <c r="AW1524" s="159" t="s">
        <v>2056</v>
      </c>
      <c r="AX1524" s="159"/>
      <c r="AY1524" s="159"/>
      <c r="AZ1524" s="159"/>
      <c r="BA1524" s="159"/>
      <c r="BB1524" s="159"/>
      <c r="BC1524" s="159"/>
      <c r="BD1524" s="159"/>
      <c r="BE1524" s="159"/>
      <c r="BF1524" s="159"/>
      <c r="BG1524" s="159"/>
      <c r="BH1524" s="159"/>
      <c r="BI1524" s="159"/>
      <c r="BJ1524" s="159"/>
      <c r="BP1524" s="114"/>
      <c r="BQ1524" s="114"/>
    </row>
    <row r="1525" spans="1:69" ht="12" customHeight="1">
      <c r="A1525" s="159" t="s">
        <v>2076</v>
      </c>
      <c r="B1525" s="159"/>
      <c r="C1525" s="159"/>
      <c r="D1525" s="269">
        <v>181</v>
      </c>
      <c r="E1525" s="270"/>
      <c r="F1525" s="56">
        <f>IF(D1525&lt;=175.6,(D1525-'[2]Stages'!$C$45)*'[2]Stages'!$H$46+'[2]Stages'!$E$45,IF(D1525&lt;=183,(D1525-'[2]Stages'!$C$46)*'[2]Stages'!$H$47+'[2]Stages'!$E$46,IF(D1525&lt;=189.6,(D1525-'[2]Stages'!$C$47)*'[2]Stages'!$H$48+'[2]Stages'!$E$47,IF(D1525&lt;=196.5,(D1525-'[2]Stages'!$C$48)*'[2]Stages'!$H$49+'[2]Stages'!$E$48,IF(D1525&lt;=199.6,(D1525-'[2]Stages'!$C$49)*'[2]Stages'!$H$50+'[2]Stages'!$E$49)))))</f>
        <v>181.3108108108108</v>
      </c>
      <c r="G1525" s="159" t="s">
        <v>277</v>
      </c>
      <c r="H1525" s="159" t="s">
        <v>2046</v>
      </c>
      <c r="I1525" s="159" t="s">
        <v>2063</v>
      </c>
      <c r="J1525" s="159" t="s">
        <v>2064</v>
      </c>
      <c r="K1525" s="159"/>
      <c r="L1525" s="159"/>
      <c r="M1525" s="159"/>
      <c r="N1525" s="159"/>
      <c r="O1525" s="159"/>
      <c r="P1525" s="159"/>
      <c r="Q1525" s="159" t="s">
        <v>1831</v>
      </c>
      <c r="R1525" s="159" t="s">
        <v>2065</v>
      </c>
      <c r="S1525" s="270"/>
      <c r="T1525" s="159"/>
      <c r="U1525" s="159" t="s">
        <v>2051</v>
      </c>
      <c r="V1525" s="159" t="s">
        <v>2052</v>
      </c>
      <c r="W1525" s="159" t="s">
        <v>2075</v>
      </c>
      <c r="X1525" s="159"/>
      <c r="Y1525" s="159"/>
      <c r="Z1525" s="159"/>
      <c r="AA1525" s="159" t="s">
        <v>2054</v>
      </c>
      <c r="AB1525" s="18">
        <v>22.7</v>
      </c>
      <c r="AC1525" s="271">
        <v>18.38</v>
      </c>
      <c r="AD1525" s="271"/>
      <c r="AE1525" s="271"/>
      <c r="AF1525" s="271"/>
      <c r="AG1525" s="271"/>
      <c r="AI1525" s="271"/>
      <c r="AJ1525" s="271"/>
      <c r="AK1525" s="159"/>
      <c r="AL1525" s="159"/>
      <c r="AM1525" s="159" t="s">
        <v>2055</v>
      </c>
      <c r="AN1525" s="159" t="s">
        <v>231</v>
      </c>
      <c r="AO1525" s="159">
        <v>286</v>
      </c>
      <c r="AP1525" s="159"/>
      <c r="AQ1525" s="159">
        <v>198</v>
      </c>
      <c r="AR1525" s="159">
        <v>207</v>
      </c>
      <c r="AS1525" s="159">
        <v>2009</v>
      </c>
      <c r="AT1525" s="159"/>
      <c r="AU1525" s="159"/>
      <c r="AV1525" s="159"/>
      <c r="AW1525" s="159" t="s">
        <v>2056</v>
      </c>
      <c r="AX1525" s="159"/>
      <c r="AY1525" s="159"/>
      <c r="AZ1525" s="159"/>
      <c r="BA1525" s="159"/>
      <c r="BB1525" s="159"/>
      <c r="BC1525" s="159"/>
      <c r="BD1525" s="159"/>
      <c r="BE1525" s="159"/>
      <c r="BF1525" s="159"/>
      <c r="BG1525" s="159"/>
      <c r="BH1525" s="159"/>
      <c r="BI1525" s="159"/>
      <c r="BJ1525" s="159"/>
      <c r="BP1525" s="114"/>
      <c r="BQ1525" s="114"/>
    </row>
    <row r="1526" spans="1:69" ht="12" customHeight="1">
      <c r="A1526" s="159" t="s">
        <v>2077</v>
      </c>
      <c r="B1526" s="159"/>
      <c r="C1526" s="159"/>
      <c r="D1526" s="269">
        <v>181</v>
      </c>
      <c r="E1526" s="270"/>
      <c r="F1526" s="56">
        <f>IF(D1526&lt;=175.6,(D1526-'[2]Stages'!$C$45)*'[2]Stages'!$H$46+'[2]Stages'!$E$45,IF(D1526&lt;=183,(D1526-'[2]Stages'!$C$46)*'[2]Stages'!$H$47+'[2]Stages'!$E$46,IF(D1526&lt;=189.6,(D1526-'[2]Stages'!$C$47)*'[2]Stages'!$H$48+'[2]Stages'!$E$47,IF(D1526&lt;=196.5,(D1526-'[2]Stages'!$C$48)*'[2]Stages'!$H$49+'[2]Stages'!$E$48,IF(D1526&lt;=199.6,(D1526-'[2]Stages'!$C$49)*'[2]Stages'!$H$50+'[2]Stages'!$E$49)))))</f>
        <v>181.3108108108108</v>
      </c>
      <c r="G1526" s="159" t="s">
        <v>277</v>
      </c>
      <c r="H1526" s="159" t="s">
        <v>2046</v>
      </c>
      <c r="I1526" s="159" t="s">
        <v>2063</v>
      </c>
      <c r="J1526" s="159" t="s">
        <v>2064</v>
      </c>
      <c r="K1526" s="159"/>
      <c r="L1526" s="159"/>
      <c r="M1526" s="159"/>
      <c r="N1526" s="159"/>
      <c r="O1526" s="159"/>
      <c r="P1526" s="159"/>
      <c r="Q1526" s="159" t="s">
        <v>1831</v>
      </c>
      <c r="R1526" s="159" t="s">
        <v>2065</v>
      </c>
      <c r="S1526" s="270"/>
      <c r="T1526" s="159"/>
      <c r="U1526" s="159" t="s">
        <v>2060</v>
      </c>
      <c r="V1526" s="159" t="s">
        <v>2052</v>
      </c>
      <c r="W1526" s="159" t="s">
        <v>2078</v>
      </c>
      <c r="X1526" s="159"/>
      <c r="Y1526" s="159"/>
      <c r="Z1526" s="159"/>
      <c r="AA1526" s="159" t="s">
        <v>2054</v>
      </c>
      <c r="AB1526" s="18">
        <v>22.7</v>
      </c>
      <c r="AC1526" s="271">
        <v>20.7</v>
      </c>
      <c r="AD1526" s="271"/>
      <c r="AE1526" s="271"/>
      <c r="AF1526" s="271"/>
      <c r="AG1526" s="271"/>
      <c r="AI1526" s="271"/>
      <c r="AJ1526" s="271"/>
      <c r="AK1526" s="159"/>
      <c r="AL1526" s="159"/>
      <c r="AM1526" s="159" t="s">
        <v>2055</v>
      </c>
      <c r="AN1526" s="159" t="s">
        <v>231</v>
      </c>
      <c r="AO1526" s="159">
        <v>286</v>
      </c>
      <c r="AP1526" s="159"/>
      <c r="AQ1526" s="159">
        <v>198</v>
      </c>
      <c r="AR1526" s="159">
        <v>207</v>
      </c>
      <c r="AS1526" s="159">
        <v>2009</v>
      </c>
      <c r="AT1526" s="159"/>
      <c r="AU1526" s="159"/>
      <c r="AV1526" s="159"/>
      <c r="AW1526" s="159" t="s">
        <v>2056</v>
      </c>
      <c r="AX1526" s="159"/>
      <c r="AY1526" s="159"/>
      <c r="AZ1526" s="159"/>
      <c r="BA1526" s="159"/>
      <c r="BB1526" s="159"/>
      <c r="BC1526" s="159"/>
      <c r="BD1526" s="159"/>
      <c r="BE1526" s="159"/>
      <c r="BF1526" s="159"/>
      <c r="BG1526" s="159"/>
      <c r="BH1526" s="159"/>
      <c r="BI1526" s="159"/>
      <c r="BJ1526" s="159"/>
      <c r="BP1526" s="114"/>
      <c r="BQ1526" s="114"/>
    </row>
    <row r="1527" spans="1:69" ht="12" customHeight="1">
      <c r="A1527" s="159" t="s">
        <v>2079</v>
      </c>
      <c r="B1527" s="159"/>
      <c r="C1527" s="159"/>
      <c r="D1527" s="269">
        <v>181</v>
      </c>
      <c r="E1527" s="270"/>
      <c r="F1527" s="56">
        <f>IF(D1527&lt;=175.6,(D1527-'[2]Stages'!$C$45)*'[2]Stages'!$H$46+'[2]Stages'!$E$45,IF(D1527&lt;=183,(D1527-'[2]Stages'!$C$46)*'[2]Stages'!$H$47+'[2]Stages'!$E$46,IF(D1527&lt;=189.6,(D1527-'[2]Stages'!$C$47)*'[2]Stages'!$H$48+'[2]Stages'!$E$47,IF(D1527&lt;=196.5,(D1527-'[2]Stages'!$C$48)*'[2]Stages'!$H$49+'[2]Stages'!$E$48,IF(D1527&lt;=199.6,(D1527-'[2]Stages'!$C$49)*'[2]Stages'!$H$50+'[2]Stages'!$E$49)))))</f>
        <v>181.3108108108108</v>
      </c>
      <c r="G1527" s="159" t="s">
        <v>277</v>
      </c>
      <c r="H1527" s="159" t="s">
        <v>2046</v>
      </c>
      <c r="I1527" s="159" t="s">
        <v>2063</v>
      </c>
      <c r="J1527" s="159" t="s">
        <v>2064</v>
      </c>
      <c r="K1527" s="159"/>
      <c r="L1527" s="159"/>
      <c r="M1527" s="159"/>
      <c r="N1527" s="159"/>
      <c r="O1527" s="159"/>
      <c r="P1527" s="159"/>
      <c r="Q1527" s="159" t="s">
        <v>1831</v>
      </c>
      <c r="R1527" s="159" t="s">
        <v>2065</v>
      </c>
      <c r="S1527" s="270"/>
      <c r="T1527" s="159"/>
      <c r="U1527" s="159" t="s">
        <v>2060</v>
      </c>
      <c r="V1527" s="159" t="s">
        <v>2052</v>
      </c>
      <c r="W1527" s="159" t="s">
        <v>2080</v>
      </c>
      <c r="X1527" s="159"/>
      <c r="Y1527" s="159"/>
      <c r="Z1527" s="159"/>
      <c r="AA1527" s="159" t="s">
        <v>2054</v>
      </c>
      <c r="AB1527" s="18">
        <v>22.7</v>
      </c>
      <c r="AC1527" s="271">
        <v>20.62</v>
      </c>
      <c r="AD1527" s="271"/>
      <c r="AE1527" s="271"/>
      <c r="AF1527" s="271"/>
      <c r="AG1527" s="271"/>
      <c r="AI1527" s="271"/>
      <c r="AJ1527" s="271"/>
      <c r="AK1527" s="159"/>
      <c r="AL1527" s="159"/>
      <c r="AM1527" s="159" t="s">
        <v>2055</v>
      </c>
      <c r="AN1527" s="159" t="s">
        <v>231</v>
      </c>
      <c r="AO1527" s="159">
        <v>286</v>
      </c>
      <c r="AP1527" s="159"/>
      <c r="AQ1527" s="159">
        <v>198</v>
      </c>
      <c r="AR1527" s="159">
        <v>207</v>
      </c>
      <c r="AS1527" s="159">
        <v>2009</v>
      </c>
      <c r="AT1527" s="159"/>
      <c r="AU1527" s="159"/>
      <c r="AV1527" s="159"/>
      <c r="AW1527" s="159" t="s">
        <v>2056</v>
      </c>
      <c r="AX1527" s="159"/>
      <c r="AY1527" s="159"/>
      <c r="AZ1527" s="159"/>
      <c r="BA1527" s="159"/>
      <c r="BB1527" s="159"/>
      <c r="BC1527" s="159"/>
      <c r="BD1527" s="159"/>
      <c r="BE1527" s="159"/>
      <c r="BF1527" s="159"/>
      <c r="BG1527" s="159"/>
      <c r="BH1527" s="159"/>
      <c r="BI1527" s="159"/>
      <c r="BJ1527" s="159"/>
      <c r="BP1527" s="114"/>
      <c r="BQ1527" s="114"/>
    </row>
    <row r="1528" spans="1:69" ht="12" customHeight="1">
      <c r="A1528" s="159" t="s">
        <v>2081</v>
      </c>
      <c r="B1528" s="159"/>
      <c r="C1528" s="159"/>
      <c r="D1528" s="269">
        <v>181</v>
      </c>
      <c r="E1528" s="270"/>
      <c r="F1528" s="56">
        <f>IF(D1528&lt;=175.6,(D1528-'[2]Stages'!$C$45)*'[2]Stages'!$H$46+'[2]Stages'!$E$45,IF(D1528&lt;=183,(D1528-'[2]Stages'!$C$46)*'[2]Stages'!$H$47+'[2]Stages'!$E$46,IF(D1528&lt;=189.6,(D1528-'[2]Stages'!$C$47)*'[2]Stages'!$H$48+'[2]Stages'!$E$47,IF(D1528&lt;=196.5,(D1528-'[2]Stages'!$C$48)*'[2]Stages'!$H$49+'[2]Stages'!$E$48,IF(D1528&lt;=199.6,(D1528-'[2]Stages'!$C$49)*'[2]Stages'!$H$50+'[2]Stages'!$E$49)))))</f>
        <v>181.3108108108108</v>
      </c>
      <c r="G1528" s="159" t="s">
        <v>277</v>
      </c>
      <c r="H1528" s="159" t="s">
        <v>2046</v>
      </c>
      <c r="I1528" s="159" t="s">
        <v>2063</v>
      </c>
      <c r="J1528" s="159" t="s">
        <v>2064</v>
      </c>
      <c r="K1528" s="159"/>
      <c r="L1528" s="159"/>
      <c r="M1528" s="159"/>
      <c r="N1528" s="159"/>
      <c r="O1528" s="159"/>
      <c r="P1528" s="159"/>
      <c r="Q1528" s="159" t="s">
        <v>1831</v>
      </c>
      <c r="R1528" s="159" t="s">
        <v>2065</v>
      </c>
      <c r="S1528" s="270"/>
      <c r="T1528" s="159"/>
      <c r="U1528" s="159" t="s">
        <v>2060</v>
      </c>
      <c r="V1528" s="159" t="s">
        <v>2052</v>
      </c>
      <c r="W1528" s="159" t="s">
        <v>2080</v>
      </c>
      <c r="X1528" s="159"/>
      <c r="Y1528" s="159"/>
      <c r="Z1528" s="159"/>
      <c r="AA1528" s="159" t="s">
        <v>2054</v>
      </c>
      <c r="AB1528" s="18">
        <v>22.7</v>
      </c>
      <c r="AC1528" s="271">
        <v>20.41</v>
      </c>
      <c r="AD1528" s="271"/>
      <c r="AE1528" s="271"/>
      <c r="AF1528" s="271"/>
      <c r="AG1528" s="271"/>
      <c r="AI1528" s="271"/>
      <c r="AJ1528" s="271"/>
      <c r="AK1528" s="159"/>
      <c r="AL1528" s="159"/>
      <c r="AM1528" s="159" t="s">
        <v>2055</v>
      </c>
      <c r="AN1528" s="159" t="s">
        <v>231</v>
      </c>
      <c r="AO1528" s="159">
        <v>286</v>
      </c>
      <c r="AP1528" s="159"/>
      <c r="AQ1528" s="159">
        <v>198</v>
      </c>
      <c r="AR1528" s="159">
        <v>207</v>
      </c>
      <c r="AS1528" s="159">
        <v>2009</v>
      </c>
      <c r="AT1528" s="159"/>
      <c r="AU1528" s="159"/>
      <c r="AV1528" s="159"/>
      <c r="AW1528" s="159" t="s">
        <v>2056</v>
      </c>
      <c r="AX1528" s="159"/>
      <c r="AY1528" s="159"/>
      <c r="AZ1528" s="159"/>
      <c r="BA1528" s="159"/>
      <c r="BB1528" s="159"/>
      <c r="BC1528" s="159"/>
      <c r="BD1528" s="159"/>
      <c r="BE1528" s="159"/>
      <c r="BF1528" s="159"/>
      <c r="BG1528" s="159"/>
      <c r="BH1528" s="159"/>
      <c r="BI1528" s="159"/>
      <c r="BJ1528" s="159"/>
      <c r="BP1528" s="114"/>
      <c r="BQ1528" s="114"/>
    </row>
    <row r="1529" spans="1:69" ht="12" customHeight="1">
      <c r="A1529" s="159" t="s">
        <v>2082</v>
      </c>
      <c r="B1529" s="159"/>
      <c r="C1529" s="159"/>
      <c r="D1529" s="269">
        <v>182</v>
      </c>
      <c r="E1529" s="270"/>
      <c r="F1529" s="56">
        <f>IF(D1529&lt;=175.6,(D1529-'[2]Stages'!$C$45)*'[2]Stages'!$H$46+'[2]Stages'!$E$45,IF(D1529&lt;=183,(D1529-'[2]Stages'!$C$46)*'[2]Stages'!$H$47+'[2]Stages'!$E$46,IF(D1529&lt;=189.6,(D1529-'[2]Stages'!$C$47)*'[2]Stages'!$H$48+'[2]Stages'!$E$47,IF(D1529&lt;=196.5,(D1529-'[2]Stages'!$C$48)*'[2]Stages'!$H$49+'[2]Stages'!$E$48,IF(D1529&lt;=199.6,(D1529-'[2]Stages'!$C$49)*'[2]Stages'!$H$50+'[2]Stages'!$E$49)))))</f>
        <v>182.40540540540542</v>
      </c>
      <c r="G1529" s="159" t="s">
        <v>277</v>
      </c>
      <c r="H1529" s="159" t="s">
        <v>2046</v>
      </c>
      <c r="I1529" s="159" t="s">
        <v>2083</v>
      </c>
      <c r="J1529" s="159" t="s">
        <v>2083</v>
      </c>
      <c r="K1529" s="159"/>
      <c r="L1529" s="159"/>
      <c r="M1529" s="159"/>
      <c r="N1529" s="159"/>
      <c r="O1529" s="159"/>
      <c r="P1529" s="159"/>
      <c r="Q1529" s="159" t="s">
        <v>207</v>
      </c>
      <c r="R1529" s="159" t="s">
        <v>2084</v>
      </c>
      <c r="S1529" s="270"/>
      <c r="T1529" s="159"/>
      <c r="U1529" s="159" t="s">
        <v>2060</v>
      </c>
      <c r="V1529" s="159" t="s">
        <v>2052</v>
      </c>
      <c r="W1529" s="159" t="s">
        <v>2085</v>
      </c>
      <c r="X1529" s="159"/>
      <c r="Y1529" s="159"/>
      <c r="Z1529" s="159"/>
      <c r="AA1529" s="159" t="s">
        <v>2054</v>
      </c>
      <c r="AB1529" s="18">
        <v>22.7</v>
      </c>
      <c r="AC1529" s="271">
        <v>18.43</v>
      </c>
      <c r="AD1529" s="271"/>
      <c r="AE1529" s="271"/>
      <c r="AF1529" s="271"/>
      <c r="AG1529" s="271"/>
      <c r="AI1529" s="271"/>
      <c r="AJ1529" s="271"/>
      <c r="AK1529" s="159"/>
      <c r="AL1529" s="159"/>
      <c r="AM1529" s="159" t="s">
        <v>2055</v>
      </c>
      <c r="AN1529" s="159" t="s">
        <v>231</v>
      </c>
      <c r="AO1529" s="159">
        <v>286</v>
      </c>
      <c r="AP1529" s="159"/>
      <c r="AQ1529" s="159">
        <v>198</v>
      </c>
      <c r="AR1529" s="159">
        <v>207</v>
      </c>
      <c r="AS1529" s="159">
        <v>2009</v>
      </c>
      <c r="AT1529" s="159"/>
      <c r="AU1529" s="159"/>
      <c r="AV1529" s="159"/>
      <c r="AW1529" s="159" t="s">
        <v>2056</v>
      </c>
      <c r="AX1529" s="159"/>
      <c r="AY1529" s="159"/>
      <c r="AZ1529" s="159"/>
      <c r="BA1529" s="159"/>
      <c r="BB1529" s="159"/>
      <c r="BC1529" s="159"/>
      <c r="BD1529" s="159"/>
      <c r="BE1529" s="159"/>
      <c r="BF1529" s="159"/>
      <c r="BG1529" s="159"/>
      <c r="BH1529" s="159"/>
      <c r="BI1529" s="159"/>
      <c r="BJ1529" s="159"/>
      <c r="BP1529" s="114"/>
      <c r="BQ1529" s="114"/>
    </row>
    <row r="1530" spans="1:69" ht="12" customHeight="1">
      <c r="A1530" s="159" t="s">
        <v>2086</v>
      </c>
      <c r="B1530" s="159"/>
      <c r="C1530" s="159"/>
      <c r="D1530" s="269">
        <v>182</v>
      </c>
      <c r="E1530" s="270"/>
      <c r="F1530" s="56">
        <f>IF(D1530&lt;=175.6,(D1530-'[2]Stages'!$C$45)*'[2]Stages'!$H$46+'[2]Stages'!$E$45,IF(D1530&lt;=183,(D1530-'[2]Stages'!$C$46)*'[2]Stages'!$H$47+'[2]Stages'!$E$46,IF(D1530&lt;=189.6,(D1530-'[2]Stages'!$C$47)*'[2]Stages'!$H$48+'[2]Stages'!$E$47,IF(D1530&lt;=196.5,(D1530-'[2]Stages'!$C$48)*'[2]Stages'!$H$49+'[2]Stages'!$E$48,IF(D1530&lt;=199.6,(D1530-'[2]Stages'!$C$49)*'[2]Stages'!$H$50+'[2]Stages'!$E$49)))))</f>
        <v>182.40540540540542</v>
      </c>
      <c r="G1530" s="159" t="s">
        <v>277</v>
      </c>
      <c r="H1530" s="159" t="s">
        <v>2046</v>
      </c>
      <c r="I1530" s="159" t="s">
        <v>2083</v>
      </c>
      <c r="J1530" s="159" t="s">
        <v>2083</v>
      </c>
      <c r="K1530" s="159"/>
      <c r="L1530" s="159"/>
      <c r="M1530" s="159"/>
      <c r="N1530" s="159"/>
      <c r="O1530" s="159"/>
      <c r="P1530" s="159"/>
      <c r="Q1530" s="159" t="s">
        <v>207</v>
      </c>
      <c r="R1530" s="159" t="s">
        <v>2084</v>
      </c>
      <c r="S1530" s="270"/>
      <c r="T1530" s="159"/>
      <c r="U1530" s="159" t="s">
        <v>2060</v>
      </c>
      <c r="V1530" s="159" t="s">
        <v>2052</v>
      </c>
      <c r="W1530" s="159" t="s">
        <v>2085</v>
      </c>
      <c r="X1530" s="159"/>
      <c r="Y1530" s="159"/>
      <c r="Z1530" s="159"/>
      <c r="AA1530" s="159" t="s">
        <v>2054</v>
      </c>
      <c r="AB1530" s="18">
        <v>22.7</v>
      </c>
      <c r="AC1530" s="271">
        <v>18.96</v>
      </c>
      <c r="AD1530" s="271"/>
      <c r="AE1530" s="271"/>
      <c r="AF1530" s="271"/>
      <c r="AG1530" s="271"/>
      <c r="AI1530" s="271"/>
      <c r="AJ1530" s="271"/>
      <c r="AK1530" s="159"/>
      <c r="AL1530" s="159"/>
      <c r="AM1530" s="159" t="s">
        <v>2055</v>
      </c>
      <c r="AN1530" s="159" t="s">
        <v>231</v>
      </c>
      <c r="AO1530" s="159">
        <v>286</v>
      </c>
      <c r="AP1530" s="159"/>
      <c r="AQ1530" s="159">
        <v>198</v>
      </c>
      <c r="AR1530" s="159">
        <v>207</v>
      </c>
      <c r="AS1530" s="159">
        <v>2009</v>
      </c>
      <c r="AT1530" s="159"/>
      <c r="AU1530" s="159"/>
      <c r="AV1530" s="159"/>
      <c r="AW1530" s="159" t="s">
        <v>2056</v>
      </c>
      <c r="AX1530" s="159"/>
      <c r="AY1530" s="159"/>
      <c r="AZ1530" s="159"/>
      <c r="BA1530" s="159"/>
      <c r="BB1530" s="159"/>
      <c r="BC1530" s="159"/>
      <c r="BD1530" s="159"/>
      <c r="BE1530" s="159"/>
      <c r="BF1530" s="159"/>
      <c r="BG1530" s="159"/>
      <c r="BH1530" s="159"/>
      <c r="BI1530" s="159"/>
      <c r="BJ1530" s="159"/>
      <c r="BP1530" s="114"/>
      <c r="BQ1530" s="114"/>
    </row>
    <row r="1531" spans="1:69" ht="12" customHeight="1">
      <c r="A1531" s="159" t="s">
        <v>2087</v>
      </c>
      <c r="B1531" s="159"/>
      <c r="C1531" s="159"/>
      <c r="D1531" s="269">
        <v>182.5</v>
      </c>
      <c r="E1531" s="270"/>
      <c r="F1531" s="56">
        <f>IF(D1531&lt;=175.6,(D1531-'[2]Stages'!$C$45)*'[2]Stages'!$H$46+'[2]Stages'!$E$45,IF(D1531&lt;=183,(D1531-'[2]Stages'!$C$46)*'[2]Stages'!$H$47+'[2]Stages'!$E$46,IF(D1531&lt;=189.6,(D1531-'[2]Stages'!$C$47)*'[2]Stages'!$H$48+'[2]Stages'!$E$47,IF(D1531&lt;=196.5,(D1531-'[2]Stages'!$C$48)*'[2]Stages'!$H$49+'[2]Stages'!$E$48,IF(D1531&lt;=199.6,(D1531-'[2]Stages'!$C$49)*'[2]Stages'!$H$50+'[2]Stages'!$E$49)))))</f>
        <v>182.9527027027027</v>
      </c>
      <c r="G1531" s="159" t="s">
        <v>277</v>
      </c>
      <c r="H1531" s="159" t="s">
        <v>2046</v>
      </c>
      <c r="I1531" s="159" t="s">
        <v>2083</v>
      </c>
      <c r="J1531" s="159" t="s">
        <v>2088</v>
      </c>
      <c r="K1531" s="159"/>
      <c r="L1531" s="159"/>
      <c r="M1531" s="159"/>
      <c r="N1531" s="159"/>
      <c r="O1531" s="159"/>
      <c r="P1531" s="159"/>
      <c r="Q1531" s="159" t="s">
        <v>2049</v>
      </c>
      <c r="R1531" s="159" t="s">
        <v>2089</v>
      </c>
      <c r="S1531" s="270"/>
      <c r="T1531" s="159"/>
      <c r="U1531" s="159" t="s">
        <v>2051</v>
      </c>
      <c r="V1531" s="159" t="s">
        <v>2052</v>
      </c>
      <c r="W1531" s="159" t="s">
        <v>2090</v>
      </c>
      <c r="X1531" s="159"/>
      <c r="Y1531" s="159"/>
      <c r="Z1531" s="159"/>
      <c r="AA1531" s="159" t="s">
        <v>2054</v>
      </c>
      <c r="AB1531" s="18">
        <v>22.7</v>
      </c>
      <c r="AC1531" s="271">
        <v>17.96</v>
      </c>
      <c r="AD1531" s="271"/>
      <c r="AE1531" s="271"/>
      <c r="AF1531" s="271"/>
      <c r="AG1531" s="271"/>
      <c r="AI1531" s="271"/>
      <c r="AJ1531" s="271"/>
      <c r="AK1531" s="159"/>
      <c r="AL1531" s="159"/>
      <c r="AM1531" s="159" t="s">
        <v>2055</v>
      </c>
      <c r="AN1531" s="159" t="s">
        <v>231</v>
      </c>
      <c r="AO1531" s="159">
        <v>286</v>
      </c>
      <c r="AP1531" s="159"/>
      <c r="AQ1531" s="159">
        <v>198</v>
      </c>
      <c r="AR1531" s="159">
        <v>207</v>
      </c>
      <c r="AS1531" s="159">
        <v>2009</v>
      </c>
      <c r="AT1531" s="159"/>
      <c r="AU1531" s="159"/>
      <c r="AV1531" s="159"/>
      <c r="AW1531" s="159" t="s">
        <v>2056</v>
      </c>
      <c r="AX1531" s="159"/>
      <c r="AY1531" s="159"/>
      <c r="AZ1531" s="159"/>
      <c r="BA1531" s="159"/>
      <c r="BB1531" s="159"/>
      <c r="BC1531" s="159"/>
      <c r="BD1531" s="159"/>
      <c r="BE1531" s="159"/>
      <c r="BF1531" s="159"/>
      <c r="BG1531" s="159"/>
      <c r="BH1531" s="159"/>
      <c r="BI1531" s="159"/>
      <c r="BJ1531" s="159"/>
      <c r="BP1531" s="114"/>
      <c r="BQ1531" s="114"/>
    </row>
    <row r="1532" spans="1:69" ht="12" customHeight="1">
      <c r="A1532" s="159" t="s">
        <v>2091</v>
      </c>
      <c r="B1532" s="159"/>
      <c r="C1532" s="159"/>
      <c r="D1532" s="269">
        <v>182.5</v>
      </c>
      <c r="E1532" s="270"/>
      <c r="F1532" s="56">
        <f>IF(D1532&lt;=175.6,(D1532-'[2]Stages'!$C$45)*'[2]Stages'!$H$46+'[2]Stages'!$E$45,IF(D1532&lt;=183,(D1532-'[2]Stages'!$C$46)*'[2]Stages'!$H$47+'[2]Stages'!$E$46,IF(D1532&lt;=189.6,(D1532-'[2]Stages'!$C$47)*'[2]Stages'!$H$48+'[2]Stages'!$E$47,IF(D1532&lt;=196.5,(D1532-'[2]Stages'!$C$48)*'[2]Stages'!$H$49+'[2]Stages'!$E$48,IF(D1532&lt;=199.6,(D1532-'[2]Stages'!$C$49)*'[2]Stages'!$H$50+'[2]Stages'!$E$49)))))</f>
        <v>182.9527027027027</v>
      </c>
      <c r="G1532" s="159" t="s">
        <v>277</v>
      </c>
      <c r="H1532" s="159" t="s">
        <v>2046</v>
      </c>
      <c r="I1532" s="159" t="s">
        <v>2083</v>
      </c>
      <c r="J1532" s="159" t="s">
        <v>2088</v>
      </c>
      <c r="K1532" s="159"/>
      <c r="L1532" s="159"/>
      <c r="M1532" s="159"/>
      <c r="N1532" s="159"/>
      <c r="O1532" s="159"/>
      <c r="P1532" s="159"/>
      <c r="Q1532" s="159" t="s">
        <v>2049</v>
      </c>
      <c r="R1532" s="159" t="s">
        <v>2089</v>
      </c>
      <c r="S1532" s="270"/>
      <c r="T1532" s="159"/>
      <c r="U1532" s="159" t="s">
        <v>2051</v>
      </c>
      <c r="V1532" s="159" t="s">
        <v>2052</v>
      </c>
      <c r="W1532" s="159" t="s">
        <v>2090</v>
      </c>
      <c r="X1532" s="159"/>
      <c r="Y1532" s="159"/>
      <c r="Z1532" s="159"/>
      <c r="AA1532" s="159" t="s">
        <v>2054</v>
      </c>
      <c r="AB1532" s="18">
        <v>22.7</v>
      </c>
      <c r="AC1532" s="271">
        <v>17.32</v>
      </c>
      <c r="AD1532" s="271"/>
      <c r="AE1532" s="271"/>
      <c r="AF1532" s="271"/>
      <c r="AG1532" s="271"/>
      <c r="AI1532" s="271"/>
      <c r="AJ1532" s="271"/>
      <c r="AK1532" s="159"/>
      <c r="AL1532" s="159"/>
      <c r="AM1532" s="159" t="s">
        <v>2055</v>
      </c>
      <c r="AN1532" s="159" t="s">
        <v>231</v>
      </c>
      <c r="AO1532" s="159">
        <v>286</v>
      </c>
      <c r="AP1532" s="159"/>
      <c r="AQ1532" s="159">
        <v>198</v>
      </c>
      <c r="AR1532" s="159">
        <v>207</v>
      </c>
      <c r="AS1532" s="159">
        <v>2009</v>
      </c>
      <c r="AT1532" s="159"/>
      <c r="AU1532" s="159"/>
      <c r="AV1532" s="159"/>
      <c r="AW1532" s="159" t="s">
        <v>2056</v>
      </c>
      <c r="AX1532" s="159"/>
      <c r="AY1532" s="159"/>
      <c r="AZ1532" s="159"/>
      <c r="BA1532" s="159"/>
      <c r="BB1532" s="159"/>
      <c r="BC1532" s="159"/>
      <c r="BD1532" s="159"/>
      <c r="BE1532" s="159"/>
      <c r="BF1532" s="159"/>
      <c r="BG1532" s="159"/>
      <c r="BH1532" s="159"/>
      <c r="BI1532" s="159"/>
      <c r="BJ1532" s="159"/>
      <c r="BP1532" s="114"/>
      <c r="BQ1532" s="114"/>
    </row>
    <row r="1533" spans="1:69" ht="12" customHeight="1">
      <c r="A1533" s="159" t="s">
        <v>2092</v>
      </c>
      <c r="B1533" s="159"/>
      <c r="C1533" s="159"/>
      <c r="D1533" s="269">
        <v>183</v>
      </c>
      <c r="E1533" s="270"/>
      <c r="F1533" s="56">
        <f>IF(D1533&lt;=175.6,(D1533-'[2]Stages'!$C$45)*'[2]Stages'!$H$46+'[2]Stages'!$E$45,IF(D1533&lt;=183,(D1533-'[2]Stages'!$C$46)*'[2]Stages'!$H$47+'[2]Stages'!$E$46,IF(D1533&lt;=189.6,(D1533-'[2]Stages'!$C$47)*'[2]Stages'!$H$48+'[2]Stages'!$E$47,IF(D1533&lt;=196.5,(D1533-'[2]Stages'!$C$48)*'[2]Stages'!$H$49+'[2]Stages'!$E$48,IF(D1533&lt;=199.6,(D1533-'[2]Stages'!$C$49)*'[2]Stages'!$H$50+'[2]Stages'!$E$49)))))</f>
        <v>183.5</v>
      </c>
      <c r="G1533" s="159" t="s">
        <v>277</v>
      </c>
      <c r="H1533" s="159" t="s">
        <v>2046</v>
      </c>
      <c r="I1533" s="159" t="s">
        <v>2093</v>
      </c>
      <c r="J1533" s="159" t="s">
        <v>2094</v>
      </c>
      <c r="K1533" s="159"/>
      <c r="L1533" s="159"/>
      <c r="M1533" s="159"/>
      <c r="N1533" s="159"/>
      <c r="O1533" s="159"/>
      <c r="P1533" s="159"/>
      <c r="Q1533" s="159" t="s">
        <v>1831</v>
      </c>
      <c r="R1533" s="159" t="s">
        <v>2095</v>
      </c>
      <c r="S1533" s="270"/>
      <c r="T1533" s="159"/>
      <c r="U1533" s="159" t="s">
        <v>2051</v>
      </c>
      <c r="V1533" s="159" t="s">
        <v>2052</v>
      </c>
      <c r="W1533" s="159" t="s">
        <v>2096</v>
      </c>
      <c r="X1533" s="159"/>
      <c r="Y1533" s="159"/>
      <c r="Z1533" s="159"/>
      <c r="AA1533" s="159" t="s">
        <v>2054</v>
      </c>
      <c r="AB1533" s="18">
        <v>22.7</v>
      </c>
      <c r="AC1533" s="271">
        <v>19.89</v>
      </c>
      <c r="AD1533" s="271"/>
      <c r="AE1533" s="271"/>
      <c r="AF1533" s="271"/>
      <c r="AG1533" s="271"/>
      <c r="AI1533" s="271"/>
      <c r="AJ1533" s="271"/>
      <c r="AK1533" s="159"/>
      <c r="AL1533" s="159"/>
      <c r="AM1533" s="159" t="s">
        <v>2055</v>
      </c>
      <c r="AN1533" s="159" t="s">
        <v>231</v>
      </c>
      <c r="AO1533" s="159">
        <v>286</v>
      </c>
      <c r="AP1533" s="159"/>
      <c r="AQ1533" s="159">
        <v>198</v>
      </c>
      <c r="AR1533" s="159">
        <v>207</v>
      </c>
      <c r="AS1533" s="159">
        <v>2009</v>
      </c>
      <c r="AT1533" s="159"/>
      <c r="AU1533" s="159"/>
      <c r="AV1533" s="159"/>
      <c r="AW1533" s="159" t="s">
        <v>2056</v>
      </c>
      <c r="AX1533" s="159"/>
      <c r="AY1533" s="159"/>
      <c r="AZ1533" s="159"/>
      <c r="BA1533" s="159"/>
      <c r="BB1533" s="159"/>
      <c r="BC1533" s="159"/>
      <c r="BD1533" s="159"/>
      <c r="BE1533" s="159"/>
      <c r="BF1533" s="159"/>
      <c r="BG1533" s="159"/>
      <c r="BH1533" s="159"/>
      <c r="BI1533" s="159"/>
      <c r="BJ1533" s="159"/>
      <c r="BP1533" s="114"/>
      <c r="BQ1533" s="114"/>
    </row>
    <row r="1534" spans="1:70" s="154" customFormat="1" ht="12" customHeight="1">
      <c r="A1534" s="159" t="s">
        <v>2097</v>
      </c>
      <c r="B1534" s="159"/>
      <c r="C1534" s="159"/>
      <c r="D1534" s="269">
        <v>183</v>
      </c>
      <c r="E1534" s="270"/>
      <c r="F1534" s="56">
        <f>IF(D1534&lt;=175.6,(D1534-'[2]Stages'!$C$45)*'[2]Stages'!$H$46+'[2]Stages'!$E$45,IF(D1534&lt;=183,(D1534-'[2]Stages'!$C$46)*'[2]Stages'!$H$47+'[2]Stages'!$E$46,IF(D1534&lt;=189.6,(D1534-'[2]Stages'!$C$47)*'[2]Stages'!$H$48+'[2]Stages'!$E$47,IF(D1534&lt;=196.5,(D1534-'[2]Stages'!$C$48)*'[2]Stages'!$H$49+'[2]Stages'!$E$48,IF(D1534&lt;=199.6,(D1534-'[2]Stages'!$C$49)*'[2]Stages'!$H$50+'[2]Stages'!$E$49)))))</f>
        <v>183.5</v>
      </c>
      <c r="G1534" s="159" t="s">
        <v>277</v>
      </c>
      <c r="H1534" s="159" t="s">
        <v>2046</v>
      </c>
      <c r="I1534" s="159" t="s">
        <v>2093</v>
      </c>
      <c r="J1534" s="159" t="s">
        <v>2094</v>
      </c>
      <c r="K1534" s="159"/>
      <c r="L1534" s="159"/>
      <c r="M1534" s="159"/>
      <c r="N1534" s="159"/>
      <c r="O1534" s="159"/>
      <c r="P1534" s="159"/>
      <c r="Q1534" s="159" t="s">
        <v>1831</v>
      </c>
      <c r="R1534" s="159" t="s">
        <v>2095</v>
      </c>
      <c r="S1534" s="270"/>
      <c r="T1534" s="159"/>
      <c r="U1534" s="159" t="s">
        <v>2051</v>
      </c>
      <c r="V1534" s="159" t="s">
        <v>2052</v>
      </c>
      <c r="W1534" s="159" t="s">
        <v>2096</v>
      </c>
      <c r="X1534" s="159"/>
      <c r="Y1534" s="159"/>
      <c r="Z1534" s="159"/>
      <c r="AA1534" s="159" t="s">
        <v>2054</v>
      </c>
      <c r="AB1534" s="18">
        <v>22.7</v>
      </c>
      <c r="AC1534" s="271">
        <v>19.79</v>
      </c>
      <c r="AD1534" s="271"/>
      <c r="AE1534" s="271"/>
      <c r="AF1534" s="271"/>
      <c r="AG1534" s="271"/>
      <c r="AH1534" s="20"/>
      <c r="AI1534" s="271"/>
      <c r="AJ1534" s="271"/>
      <c r="AK1534" s="159"/>
      <c r="AL1534" s="159"/>
      <c r="AM1534" s="159" t="s">
        <v>2055</v>
      </c>
      <c r="AN1534" s="159" t="s">
        <v>231</v>
      </c>
      <c r="AO1534" s="159">
        <v>286</v>
      </c>
      <c r="AP1534" s="159"/>
      <c r="AQ1534" s="159">
        <v>198</v>
      </c>
      <c r="AR1534" s="159">
        <v>207</v>
      </c>
      <c r="AS1534" s="159">
        <v>2009</v>
      </c>
      <c r="AT1534" s="159"/>
      <c r="AU1534" s="159"/>
      <c r="AV1534" s="159"/>
      <c r="AW1534" s="159" t="s">
        <v>2056</v>
      </c>
      <c r="AX1534" s="159"/>
      <c r="AY1534" s="159"/>
      <c r="AZ1534" s="159"/>
      <c r="BA1534" s="159"/>
      <c r="BB1534" s="159"/>
      <c r="BC1534" s="159"/>
      <c r="BD1534" s="159"/>
      <c r="BE1534" s="159"/>
      <c r="BF1534" s="159"/>
      <c r="BG1534" s="159"/>
      <c r="BH1534" s="159"/>
      <c r="BI1534" s="159"/>
      <c r="BJ1534" s="159"/>
      <c r="BK1534" s="112"/>
      <c r="BL1534" s="113"/>
      <c r="BM1534" s="113"/>
      <c r="BN1534" s="113"/>
      <c r="BO1534" s="113"/>
      <c r="BP1534" s="114"/>
      <c r="BQ1534" s="114"/>
      <c r="BR1534" s="101"/>
    </row>
    <row r="1535" spans="1:70" s="154" customFormat="1" ht="12" customHeight="1">
      <c r="A1535" s="159" t="s">
        <v>2098</v>
      </c>
      <c r="B1535" s="159"/>
      <c r="C1535" s="159"/>
      <c r="D1535" s="269">
        <v>183</v>
      </c>
      <c r="E1535" s="270"/>
      <c r="F1535" s="56">
        <f>IF(D1535&lt;=175.6,(D1535-'[2]Stages'!$C$45)*'[2]Stages'!$H$46+'[2]Stages'!$E$45,IF(D1535&lt;=183,(D1535-'[2]Stages'!$C$46)*'[2]Stages'!$H$47+'[2]Stages'!$E$46,IF(D1535&lt;=189.6,(D1535-'[2]Stages'!$C$47)*'[2]Stages'!$H$48+'[2]Stages'!$E$47,IF(D1535&lt;=196.5,(D1535-'[2]Stages'!$C$48)*'[2]Stages'!$H$49+'[2]Stages'!$E$48,IF(D1535&lt;=199.6,(D1535-'[2]Stages'!$C$49)*'[2]Stages'!$H$50+'[2]Stages'!$E$49)))))</f>
        <v>183.5</v>
      </c>
      <c r="G1535" s="159" t="s">
        <v>277</v>
      </c>
      <c r="H1535" s="159" t="s">
        <v>2046</v>
      </c>
      <c r="I1535" s="159" t="s">
        <v>2093</v>
      </c>
      <c r="J1535" s="159" t="s">
        <v>2094</v>
      </c>
      <c r="K1535" s="159"/>
      <c r="L1535" s="159"/>
      <c r="M1535" s="159"/>
      <c r="N1535" s="159"/>
      <c r="O1535" s="159"/>
      <c r="P1535" s="159"/>
      <c r="Q1535" s="159" t="s">
        <v>1831</v>
      </c>
      <c r="R1535" s="159" t="s">
        <v>2095</v>
      </c>
      <c r="S1535" s="270"/>
      <c r="T1535" s="159"/>
      <c r="U1535" s="159" t="s">
        <v>2051</v>
      </c>
      <c r="V1535" s="159" t="s">
        <v>2052</v>
      </c>
      <c r="W1535" s="159" t="s">
        <v>2099</v>
      </c>
      <c r="X1535" s="159"/>
      <c r="Y1535" s="159"/>
      <c r="Z1535" s="159"/>
      <c r="AA1535" s="159" t="s">
        <v>2054</v>
      </c>
      <c r="AB1535" s="18">
        <v>22.7</v>
      </c>
      <c r="AC1535" s="271">
        <v>20.24</v>
      </c>
      <c r="AD1535" s="271"/>
      <c r="AE1535" s="271"/>
      <c r="AF1535" s="271"/>
      <c r="AG1535" s="271"/>
      <c r="AH1535" s="20"/>
      <c r="AI1535" s="271"/>
      <c r="AJ1535" s="271"/>
      <c r="AK1535" s="159"/>
      <c r="AL1535" s="159"/>
      <c r="AM1535" s="159" t="s">
        <v>2055</v>
      </c>
      <c r="AN1535" s="159" t="s">
        <v>231</v>
      </c>
      <c r="AO1535" s="159">
        <v>286</v>
      </c>
      <c r="AP1535" s="159"/>
      <c r="AQ1535" s="159">
        <v>198</v>
      </c>
      <c r="AR1535" s="159">
        <v>207</v>
      </c>
      <c r="AS1535" s="159">
        <v>2009</v>
      </c>
      <c r="AT1535" s="159"/>
      <c r="AU1535" s="159"/>
      <c r="AV1535" s="159"/>
      <c r="AW1535" s="159" t="s">
        <v>2056</v>
      </c>
      <c r="AX1535" s="159"/>
      <c r="AY1535" s="159"/>
      <c r="AZ1535" s="159"/>
      <c r="BA1535" s="159"/>
      <c r="BB1535" s="159"/>
      <c r="BC1535" s="159"/>
      <c r="BD1535" s="159"/>
      <c r="BE1535" s="159"/>
      <c r="BF1535" s="159"/>
      <c r="BG1535" s="159"/>
      <c r="BH1535" s="159"/>
      <c r="BI1535" s="159"/>
      <c r="BJ1535" s="159"/>
      <c r="BK1535" s="112"/>
      <c r="BL1535" s="113"/>
      <c r="BM1535" s="113"/>
      <c r="BN1535" s="113"/>
      <c r="BO1535" s="113"/>
      <c r="BP1535" s="114"/>
      <c r="BQ1535" s="114"/>
      <c r="BR1535" s="101"/>
    </row>
    <row r="1536" spans="1:70" s="154" customFormat="1" ht="12" customHeight="1">
      <c r="A1536" s="159" t="s">
        <v>2100</v>
      </c>
      <c r="B1536" s="159"/>
      <c r="C1536" s="159"/>
      <c r="D1536" s="269">
        <v>185</v>
      </c>
      <c r="E1536" s="270"/>
      <c r="F1536" s="56">
        <f>IF(D1536&lt;=175.6,(D1536-'[2]Stages'!$C$45)*'[2]Stages'!$H$46+'[2]Stages'!$E$45,IF(D1536&lt;=183,(D1536-'[2]Stages'!$C$46)*'[2]Stages'!$H$47+'[2]Stages'!$E$46,IF(D1536&lt;=189.6,(D1536-'[2]Stages'!$C$47)*'[2]Stages'!$H$48+'[2]Stages'!$E$47,IF(D1536&lt;=196.5,(D1536-'[2]Stages'!$C$48)*'[2]Stages'!$H$49+'[2]Stages'!$E$48,IF(D1536&lt;=199.6,(D1536-'[2]Stages'!$C$49)*'[2]Stages'!$H$50+'[2]Stages'!$E$49)))))</f>
        <v>185.84242424242424</v>
      </c>
      <c r="G1536" s="159" t="s">
        <v>277</v>
      </c>
      <c r="H1536" s="159" t="s">
        <v>2101</v>
      </c>
      <c r="I1536" s="159" t="s">
        <v>2102</v>
      </c>
      <c r="J1536" s="159" t="s">
        <v>2103</v>
      </c>
      <c r="K1536" s="159"/>
      <c r="L1536" s="159"/>
      <c r="M1536" s="159"/>
      <c r="N1536" s="159"/>
      <c r="O1536" s="159"/>
      <c r="P1536" s="159"/>
      <c r="Q1536" s="159" t="s">
        <v>1831</v>
      </c>
      <c r="R1536" s="159" t="s">
        <v>2095</v>
      </c>
      <c r="S1536" s="270"/>
      <c r="T1536" s="159"/>
      <c r="U1536" s="159" t="s">
        <v>2051</v>
      </c>
      <c r="V1536" s="159" t="s">
        <v>2052</v>
      </c>
      <c r="W1536" s="159" t="s">
        <v>2096</v>
      </c>
      <c r="X1536" s="159"/>
      <c r="Y1536" s="159"/>
      <c r="Z1536" s="159"/>
      <c r="AA1536" s="159" t="s">
        <v>2054</v>
      </c>
      <c r="AB1536" s="18">
        <v>22.7</v>
      </c>
      <c r="AC1536" s="271">
        <v>22.36</v>
      </c>
      <c r="AD1536" s="271"/>
      <c r="AE1536" s="271"/>
      <c r="AF1536" s="271"/>
      <c r="AG1536" s="271"/>
      <c r="AH1536" s="20"/>
      <c r="AI1536" s="271"/>
      <c r="AJ1536" s="271"/>
      <c r="AK1536" s="159"/>
      <c r="AL1536" s="159"/>
      <c r="AM1536" s="159" t="s">
        <v>2055</v>
      </c>
      <c r="AN1536" s="159" t="s">
        <v>231</v>
      </c>
      <c r="AO1536" s="159">
        <v>286</v>
      </c>
      <c r="AP1536" s="159"/>
      <c r="AQ1536" s="159">
        <v>198</v>
      </c>
      <c r="AR1536" s="159">
        <v>207</v>
      </c>
      <c r="AS1536" s="159">
        <v>2009</v>
      </c>
      <c r="AT1536" s="159"/>
      <c r="AU1536" s="159"/>
      <c r="AV1536" s="159"/>
      <c r="AW1536" s="159" t="s">
        <v>2056</v>
      </c>
      <c r="AX1536" s="159"/>
      <c r="AY1536" s="159"/>
      <c r="AZ1536" s="159"/>
      <c r="BA1536" s="159"/>
      <c r="BB1536" s="159"/>
      <c r="BC1536" s="159"/>
      <c r="BD1536" s="159"/>
      <c r="BE1536" s="159"/>
      <c r="BF1536" s="159"/>
      <c r="BG1536" s="159"/>
      <c r="BH1536" s="159"/>
      <c r="BI1536" s="159"/>
      <c r="BJ1536" s="159"/>
      <c r="BK1536" s="112"/>
      <c r="BL1536" s="113"/>
      <c r="BM1536" s="113"/>
      <c r="BN1536" s="113"/>
      <c r="BO1536" s="113"/>
      <c r="BP1536" s="114"/>
      <c r="BQ1536" s="114"/>
      <c r="BR1536" s="101"/>
    </row>
    <row r="1537" spans="1:70" s="154" customFormat="1" ht="12" customHeight="1">
      <c r="A1537" s="159" t="s">
        <v>2104</v>
      </c>
      <c r="B1537" s="159"/>
      <c r="C1537" s="159"/>
      <c r="D1537" s="269">
        <v>185</v>
      </c>
      <c r="E1537" s="270"/>
      <c r="F1537" s="56">
        <f>IF(D1537&lt;=175.6,(D1537-'[2]Stages'!$C$45)*'[2]Stages'!$H$46+'[2]Stages'!$E$45,IF(D1537&lt;=183,(D1537-'[2]Stages'!$C$46)*'[2]Stages'!$H$47+'[2]Stages'!$E$46,IF(D1537&lt;=189.6,(D1537-'[2]Stages'!$C$47)*'[2]Stages'!$H$48+'[2]Stages'!$E$47,IF(D1537&lt;=196.5,(D1537-'[2]Stages'!$C$48)*'[2]Stages'!$H$49+'[2]Stages'!$E$48,IF(D1537&lt;=199.6,(D1537-'[2]Stages'!$C$49)*'[2]Stages'!$H$50+'[2]Stages'!$E$49)))))</f>
        <v>185.84242424242424</v>
      </c>
      <c r="G1537" s="159" t="s">
        <v>277</v>
      </c>
      <c r="H1537" s="159" t="s">
        <v>2101</v>
      </c>
      <c r="I1537" s="159" t="s">
        <v>2102</v>
      </c>
      <c r="J1537" s="159" t="s">
        <v>2103</v>
      </c>
      <c r="K1537" s="159"/>
      <c r="L1537" s="159"/>
      <c r="M1537" s="159"/>
      <c r="N1537" s="159"/>
      <c r="O1537" s="159"/>
      <c r="P1537" s="159"/>
      <c r="Q1537" s="159" t="s">
        <v>1831</v>
      </c>
      <c r="R1537" s="159" t="s">
        <v>2095</v>
      </c>
      <c r="S1537" s="270"/>
      <c r="T1537" s="159"/>
      <c r="U1537" s="159" t="s">
        <v>2051</v>
      </c>
      <c r="V1537" s="159" t="s">
        <v>2052</v>
      </c>
      <c r="W1537" s="159" t="s">
        <v>2096</v>
      </c>
      <c r="X1537" s="159"/>
      <c r="Y1537" s="159"/>
      <c r="Z1537" s="159"/>
      <c r="AA1537" s="159" t="s">
        <v>2054</v>
      </c>
      <c r="AB1537" s="18">
        <v>22.7</v>
      </c>
      <c r="AC1537" s="271">
        <v>21.14</v>
      </c>
      <c r="AD1537" s="271"/>
      <c r="AE1537" s="271"/>
      <c r="AF1537" s="271"/>
      <c r="AG1537" s="271"/>
      <c r="AH1537" s="20"/>
      <c r="AI1537" s="271"/>
      <c r="AJ1537" s="271"/>
      <c r="AK1537" s="159"/>
      <c r="AL1537" s="159"/>
      <c r="AM1537" s="159" t="s">
        <v>2055</v>
      </c>
      <c r="AN1537" s="159" t="s">
        <v>231</v>
      </c>
      <c r="AO1537" s="159">
        <v>286</v>
      </c>
      <c r="AP1537" s="159"/>
      <c r="AQ1537" s="159">
        <v>198</v>
      </c>
      <c r="AR1537" s="159">
        <v>207</v>
      </c>
      <c r="AS1537" s="159">
        <v>2009</v>
      </c>
      <c r="AT1537" s="159"/>
      <c r="AU1537" s="159"/>
      <c r="AV1537" s="159"/>
      <c r="AW1537" s="159" t="s">
        <v>2056</v>
      </c>
      <c r="AX1537" s="159"/>
      <c r="AY1537" s="159"/>
      <c r="AZ1537" s="159"/>
      <c r="BA1537" s="159"/>
      <c r="BB1537" s="159"/>
      <c r="BC1537" s="159"/>
      <c r="BD1537" s="159"/>
      <c r="BE1537" s="159"/>
      <c r="BF1537" s="159"/>
      <c r="BG1537" s="159"/>
      <c r="BH1537" s="159"/>
      <c r="BI1537" s="159"/>
      <c r="BJ1537" s="159"/>
      <c r="BK1537" s="112"/>
      <c r="BL1537" s="113"/>
      <c r="BM1537" s="113"/>
      <c r="BN1537" s="113"/>
      <c r="BO1537" s="113"/>
      <c r="BP1537" s="114"/>
      <c r="BQ1537" s="114"/>
      <c r="BR1537" s="101"/>
    </row>
    <row r="1538" spans="1:70" s="154" customFormat="1" ht="12" customHeight="1">
      <c r="A1538" s="159" t="s">
        <v>2105</v>
      </c>
      <c r="B1538" s="159"/>
      <c r="C1538" s="159"/>
      <c r="D1538" s="269">
        <v>185</v>
      </c>
      <c r="E1538" s="270"/>
      <c r="F1538" s="56">
        <f>IF(D1538&lt;=175.6,(D1538-'[2]Stages'!$C$45)*'[2]Stages'!$H$46+'[2]Stages'!$E$45,IF(D1538&lt;=183,(D1538-'[2]Stages'!$C$46)*'[2]Stages'!$H$47+'[2]Stages'!$E$46,IF(D1538&lt;=189.6,(D1538-'[2]Stages'!$C$47)*'[2]Stages'!$H$48+'[2]Stages'!$E$47,IF(D1538&lt;=196.5,(D1538-'[2]Stages'!$C$48)*'[2]Stages'!$H$49+'[2]Stages'!$E$48,IF(D1538&lt;=199.6,(D1538-'[2]Stages'!$C$49)*'[2]Stages'!$H$50+'[2]Stages'!$E$49)))))</f>
        <v>185.84242424242424</v>
      </c>
      <c r="G1538" s="159" t="s">
        <v>277</v>
      </c>
      <c r="H1538" s="159" t="s">
        <v>2101</v>
      </c>
      <c r="I1538" s="159" t="s">
        <v>2102</v>
      </c>
      <c r="J1538" s="159" t="s">
        <v>2103</v>
      </c>
      <c r="K1538" s="159"/>
      <c r="L1538" s="159"/>
      <c r="M1538" s="159"/>
      <c r="N1538" s="159"/>
      <c r="O1538" s="159"/>
      <c r="P1538" s="159"/>
      <c r="Q1538" s="159" t="s">
        <v>1831</v>
      </c>
      <c r="R1538" s="159" t="s">
        <v>2095</v>
      </c>
      <c r="S1538" s="270"/>
      <c r="T1538" s="159"/>
      <c r="U1538" s="159" t="s">
        <v>2051</v>
      </c>
      <c r="V1538" s="159" t="s">
        <v>2052</v>
      </c>
      <c r="W1538" s="159" t="s">
        <v>2096</v>
      </c>
      <c r="X1538" s="159"/>
      <c r="Y1538" s="159"/>
      <c r="Z1538" s="159"/>
      <c r="AA1538" s="159" t="s">
        <v>2054</v>
      </c>
      <c r="AB1538" s="18">
        <v>22.7</v>
      </c>
      <c r="AC1538" s="271">
        <v>22.51</v>
      </c>
      <c r="AD1538" s="271"/>
      <c r="AE1538" s="271"/>
      <c r="AF1538" s="271"/>
      <c r="AG1538" s="271"/>
      <c r="AH1538" s="20"/>
      <c r="AI1538" s="271"/>
      <c r="AJ1538" s="271"/>
      <c r="AK1538" s="159"/>
      <c r="AL1538" s="159"/>
      <c r="AM1538" s="159" t="s">
        <v>2055</v>
      </c>
      <c r="AN1538" s="159" t="s">
        <v>231</v>
      </c>
      <c r="AO1538" s="159">
        <v>286</v>
      </c>
      <c r="AP1538" s="159"/>
      <c r="AQ1538" s="159">
        <v>198</v>
      </c>
      <c r="AR1538" s="159">
        <v>207</v>
      </c>
      <c r="AS1538" s="159">
        <v>2009</v>
      </c>
      <c r="AT1538" s="159"/>
      <c r="AU1538" s="159"/>
      <c r="AV1538" s="159"/>
      <c r="AW1538" s="159" t="s">
        <v>2056</v>
      </c>
      <c r="AX1538" s="159"/>
      <c r="AY1538" s="159"/>
      <c r="AZ1538" s="159"/>
      <c r="BA1538" s="159"/>
      <c r="BB1538" s="159"/>
      <c r="BC1538" s="159"/>
      <c r="BD1538" s="159"/>
      <c r="BE1538" s="159"/>
      <c r="BF1538" s="159"/>
      <c r="BG1538" s="159"/>
      <c r="BH1538" s="159"/>
      <c r="BI1538" s="159"/>
      <c r="BJ1538" s="159"/>
      <c r="BK1538" s="112"/>
      <c r="BL1538" s="113"/>
      <c r="BM1538" s="113"/>
      <c r="BN1538" s="113"/>
      <c r="BO1538" s="113"/>
      <c r="BP1538" s="114"/>
      <c r="BQ1538" s="114"/>
      <c r="BR1538" s="101"/>
    </row>
    <row r="1539" spans="1:70" s="154" customFormat="1" ht="12" customHeight="1">
      <c r="A1539" s="159" t="s">
        <v>2106</v>
      </c>
      <c r="B1539" s="159"/>
      <c r="C1539" s="159"/>
      <c r="D1539" s="269">
        <v>186.5</v>
      </c>
      <c r="E1539" s="270"/>
      <c r="F1539" s="56">
        <f>IF(D1539&lt;=175.6,(D1539-'[2]Stages'!$C$45)*'[2]Stages'!$H$46+'[2]Stages'!$E$45,IF(D1539&lt;=183,(D1539-'[2]Stages'!$C$46)*'[2]Stages'!$H$47+'[2]Stages'!$E$46,IF(D1539&lt;=189.6,(D1539-'[2]Stages'!$C$47)*'[2]Stages'!$H$48+'[2]Stages'!$E$47,IF(D1539&lt;=196.5,(D1539-'[2]Stages'!$C$48)*'[2]Stages'!$H$49+'[2]Stages'!$E$48,IF(D1539&lt;=199.6,(D1539-'[2]Stages'!$C$49)*'[2]Stages'!$H$50+'[2]Stages'!$E$49)))))</f>
        <v>187.59924242424242</v>
      </c>
      <c r="G1539" s="159" t="s">
        <v>277</v>
      </c>
      <c r="H1539" s="159" t="s">
        <v>2101</v>
      </c>
      <c r="I1539" s="159" t="s">
        <v>2107</v>
      </c>
      <c r="J1539" s="159" t="s">
        <v>2108</v>
      </c>
      <c r="K1539" s="159"/>
      <c r="L1539" s="159"/>
      <c r="M1539" s="159"/>
      <c r="N1539" s="159"/>
      <c r="O1539" s="159"/>
      <c r="P1539" s="159"/>
      <c r="Q1539" s="159" t="s">
        <v>207</v>
      </c>
      <c r="R1539" s="159" t="s">
        <v>2109</v>
      </c>
      <c r="S1539" s="270"/>
      <c r="T1539" s="159"/>
      <c r="U1539" s="159" t="s">
        <v>2051</v>
      </c>
      <c r="V1539" s="159" t="s">
        <v>2052</v>
      </c>
      <c r="W1539" s="159" t="s">
        <v>2096</v>
      </c>
      <c r="X1539" s="159"/>
      <c r="Y1539" s="159"/>
      <c r="Z1539" s="159"/>
      <c r="AA1539" s="159" t="s">
        <v>2054</v>
      </c>
      <c r="AB1539" s="18">
        <v>22.7</v>
      </c>
      <c r="AC1539" s="271">
        <v>20.92</v>
      </c>
      <c r="AD1539" s="271"/>
      <c r="AE1539" s="271"/>
      <c r="AF1539" s="271"/>
      <c r="AG1539" s="271"/>
      <c r="AH1539" s="20"/>
      <c r="AI1539" s="271"/>
      <c r="AJ1539" s="271"/>
      <c r="AK1539" s="159"/>
      <c r="AL1539" s="159"/>
      <c r="AM1539" s="159" t="s">
        <v>2055</v>
      </c>
      <c r="AN1539" s="159" t="s">
        <v>231</v>
      </c>
      <c r="AO1539" s="159">
        <v>286</v>
      </c>
      <c r="AP1539" s="159"/>
      <c r="AQ1539" s="159">
        <v>198</v>
      </c>
      <c r="AR1539" s="159">
        <v>207</v>
      </c>
      <c r="AS1539" s="159">
        <v>2009</v>
      </c>
      <c r="AT1539" s="159"/>
      <c r="AU1539" s="159"/>
      <c r="AV1539" s="159"/>
      <c r="AW1539" s="159" t="s">
        <v>2056</v>
      </c>
      <c r="AX1539" s="159"/>
      <c r="AY1539" s="159"/>
      <c r="AZ1539" s="159"/>
      <c r="BA1539" s="159"/>
      <c r="BB1539" s="159"/>
      <c r="BC1539" s="159"/>
      <c r="BD1539" s="159"/>
      <c r="BE1539" s="159"/>
      <c r="BF1539" s="159"/>
      <c r="BG1539" s="159"/>
      <c r="BH1539" s="159"/>
      <c r="BI1539" s="159"/>
      <c r="BJ1539" s="159"/>
      <c r="BK1539" s="112"/>
      <c r="BL1539" s="113"/>
      <c r="BM1539" s="113"/>
      <c r="BN1539" s="113"/>
      <c r="BO1539" s="113"/>
      <c r="BP1539" s="114"/>
      <c r="BQ1539" s="114"/>
      <c r="BR1539" s="101"/>
    </row>
    <row r="1540" spans="1:70" s="154" customFormat="1" ht="12" customHeight="1">
      <c r="A1540" s="159" t="s">
        <v>2110</v>
      </c>
      <c r="B1540" s="159"/>
      <c r="C1540" s="159"/>
      <c r="D1540" s="269">
        <v>186.5</v>
      </c>
      <c r="E1540" s="270"/>
      <c r="F1540" s="56">
        <f>IF(D1540&lt;=175.6,(D1540-'[2]Stages'!$C$45)*'[2]Stages'!$H$46+'[2]Stages'!$E$45,IF(D1540&lt;=183,(D1540-'[2]Stages'!$C$46)*'[2]Stages'!$H$47+'[2]Stages'!$E$46,IF(D1540&lt;=189.6,(D1540-'[2]Stages'!$C$47)*'[2]Stages'!$H$48+'[2]Stages'!$E$47,IF(D1540&lt;=196.5,(D1540-'[2]Stages'!$C$48)*'[2]Stages'!$H$49+'[2]Stages'!$E$48,IF(D1540&lt;=199.6,(D1540-'[2]Stages'!$C$49)*'[2]Stages'!$H$50+'[2]Stages'!$E$49)))))</f>
        <v>187.59924242424242</v>
      </c>
      <c r="G1540" s="159" t="s">
        <v>277</v>
      </c>
      <c r="H1540" s="159" t="s">
        <v>2101</v>
      </c>
      <c r="I1540" s="159" t="s">
        <v>2107</v>
      </c>
      <c r="J1540" s="159" t="s">
        <v>2108</v>
      </c>
      <c r="K1540" s="159"/>
      <c r="L1540" s="159"/>
      <c r="M1540" s="159"/>
      <c r="N1540" s="159"/>
      <c r="O1540" s="159"/>
      <c r="P1540" s="159"/>
      <c r="Q1540" s="159" t="s">
        <v>207</v>
      </c>
      <c r="R1540" s="159" t="s">
        <v>2109</v>
      </c>
      <c r="S1540" s="270"/>
      <c r="T1540" s="159"/>
      <c r="U1540" s="159" t="s">
        <v>2051</v>
      </c>
      <c r="V1540" s="159" t="s">
        <v>2052</v>
      </c>
      <c r="W1540" s="159" t="s">
        <v>2066</v>
      </c>
      <c r="X1540" s="159"/>
      <c r="Y1540" s="159"/>
      <c r="Z1540" s="159"/>
      <c r="AA1540" s="159" t="s">
        <v>2054</v>
      </c>
      <c r="AB1540" s="18">
        <v>22.7</v>
      </c>
      <c r="AC1540" s="271">
        <v>19.84</v>
      </c>
      <c r="AD1540" s="271"/>
      <c r="AE1540" s="271"/>
      <c r="AF1540" s="271"/>
      <c r="AG1540" s="271"/>
      <c r="AH1540" s="20"/>
      <c r="AI1540" s="271"/>
      <c r="AJ1540" s="271"/>
      <c r="AK1540" s="159"/>
      <c r="AL1540" s="159"/>
      <c r="AM1540" s="159" t="s">
        <v>2055</v>
      </c>
      <c r="AN1540" s="159" t="s">
        <v>231</v>
      </c>
      <c r="AO1540" s="159">
        <v>286</v>
      </c>
      <c r="AP1540" s="159"/>
      <c r="AQ1540" s="159">
        <v>198</v>
      </c>
      <c r="AR1540" s="159">
        <v>207</v>
      </c>
      <c r="AS1540" s="159">
        <v>2009</v>
      </c>
      <c r="AT1540" s="159"/>
      <c r="AU1540" s="159"/>
      <c r="AV1540" s="159"/>
      <c r="AW1540" s="159" t="s">
        <v>2056</v>
      </c>
      <c r="AX1540" s="159"/>
      <c r="AY1540" s="159"/>
      <c r="AZ1540" s="159"/>
      <c r="BA1540" s="159"/>
      <c r="BB1540" s="159"/>
      <c r="BC1540" s="159"/>
      <c r="BD1540" s="159"/>
      <c r="BE1540" s="159"/>
      <c r="BF1540" s="159"/>
      <c r="BG1540" s="159"/>
      <c r="BH1540" s="159"/>
      <c r="BI1540" s="159"/>
      <c r="BJ1540" s="159"/>
      <c r="BK1540" s="112"/>
      <c r="BL1540" s="113"/>
      <c r="BM1540" s="113"/>
      <c r="BN1540" s="113"/>
      <c r="BO1540" s="113"/>
      <c r="BP1540" s="114"/>
      <c r="BQ1540" s="114"/>
      <c r="BR1540" s="101"/>
    </row>
    <row r="1541" spans="1:70" s="154" customFormat="1" ht="12" customHeight="1">
      <c r="A1541" s="159" t="s">
        <v>2111</v>
      </c>
      <c r="B1541" s="159"/>
      <c r="C1541" s="159"/>
      <c r="D1541" s="269">
        <v>186.5</v>
      </c>
      <c r="E1541" s="270"/>
      <c r="F1541" s="56">
        <f>IF(D1541&lt;=175.6,(D1541-'[2]Stages'!$C$45)*'[2]Stages'!$H$46+'[2]Stages'!$E$45,IF(D1541&lt;=183,(D1541-'[2]Stages'!$C$46)*'[2]Stages'!$H$47+'[2]Stages'!$E$46,IF(D1541&lt;=189.6,(D1541-'[2]Stages'!$C$47)*'[2]Stages'!$H$48+'[2]Stages'!$E$47,IF(D1541&lt;=196.5,(D1541-'[2]Stages'!$C$48)*'[2]Stages'!$H$49+'[2]Stages'!$E$48,IF(D1541&lt;=199.6,(D1541-'[2]Stages'!$C$49)*'[2]Stages'!$H$50+'[2]Stages'!$E$49)))))</f>
        <v>187.59924242424242</v>
      </c>
      <c r="G1541" s="159" t="s">
        <v>277</v>
      </c>
      <c r="H1541" s="159" t="s">
        <v>2101</v>
      </c>
      <c r="I1541" s="159" t="s">
        <v>2107</v>
      </c>
      <c r="J1541" s="159" t="s">
        <v>2108</v>
      </c>
      <c r="K1541" s="159"/>
      <c r="L1541" s="159"/>
      <c r="M1541" s="159"/>
      <c r="N1541" s="159"/>
      <c r="O1541" s="159"/>
      <c r="P1541" s="159"/>
      <c r="Q1541" s="159" t="s">
        <v>207</v>
      </c>
      <c r="R1541" s="159" t="s">
        <v>2109</v>
      </c>
      <c r="S1541" s="270"/>
      <c r="T1541" s="159"/>
      <c r="U1541" s="159" t="s">
        <v>2051</v>
      </c>
      <c r="V1541" s="159" t="s">
        <v>2052</v>
      </c>
      <c r="W1541" s="159" t="s">
        <v>2066</v>
      </c>
      <c r="X1541" s="159"/>
      <c r="Y1541" s="159"/>
      <c r="Z1541" s="159"/>
      <c r="AA1541" s="159" t="s">
        <v>2054</v>
      </c>
      <c r="AB1541" s="18">
        <v>22.7</v>
      </c>
      <c r="AC1541" s="271">
        <v>20.58</v>
      </c>
      <c r="AD1541" s="271"/>
      <c r="AE1541" s="271"/>
      <c r="AF1541" s="271"/>
      <c r="AG1541" s="271"/>
      <c r="AH1541" s="20"/>
      <c r="AI1541" s="271"/>
      <c r="AJ1541" s="271"/>
      <c r="AK1541" s="159"/>
      <c r="AL1541" s="159"/>
      <c r="AM1541" s="159" t="s">
        <v>2055</v>
      </c>
      <c r="AN1541" s="159" t="s">
        <v>231</v>
      </c>
      <c r="AO1541" s="159">
        <v>286</v>
      </c>
      <c r="AP1541" s="159"/>
      <c r="AQ1541" s="159">
        <v>198</v>
      </c>
      <c r="AR1541" s="159">
        <v>207</v>
      </c>
      <c r="AS1541" s="159">
        <v>2009</v>
      </c>
      <c r="AT1541" s="159"/>
      <c r="AU1541" s="159"/>
      <c r="AV1541" s="159"/>
      <c r="AW1541" s="159" t="s">
        <v>2056</v>
      </c>
      <c r="AX1541" s="159"/>
      <c r="AY1541" s="159"/>
      <c r="AZ1541" s="159"/>
      <c r="BA1541" s="159"/>
      <c r="BB1541" s="159"/>
      <c r="BC1541" s="159"/>
      <c r="BD1541" s="159"/>
      <c r="BE1541" s="159"/>
      <c r="BF1541" s="159"/>
      <c r="BG1541" s="159"/>
      <c r="BH1541" s="159"/>
      <c r="BI1541" s="159"/>
      <c r="BJ1541" s="159"/>
      <c r="BK1541" s="112"/>
      <c r="BL1541" s="113"/>
      <c r="BM1541" s="113"/>
      <c r="BN1541" s="113"/>
      <c r="BO1541" s="113"/>
      <c r="BP1541" s="114"/>
      <c r="BQ1541" s="114"/>
      <c r="BR1541" s="101"/>
    </row>
    <row r="1542" spans="1:70" s="154" customFormat="1" ht="12" customHeight="1">
      <c r="A1542" s="159" t="s">
        <v>2112</v>
      </c>
      <c r="B1542" s="159"/>
      <c r="C1542" s="159"/>
      <c r="D1542" s="269">
        <v>187</v>
      </c>
      <c r="E1542" s="270"/>
      <c r="F1542" s="56">
        <f>IF(D1542&lt;=175.6,(D1542-'[2]Stages'!$C$45)*'[2]Stages'!$H$46+'[2]Stages'!$E$45,IF(D1542&lt;=183,(D1542-'[2]Stages'!$C$46)*'[2]Stages'!$H$47+'[2]Stages'!$E$46,IF(D1542&lt;=189.6,(D1542-'[2]Stages'!$C$47)*'[2]Stages'!$H$48+'[2]Stages'!$E$47,IF(D1542&lt;=196.5,(D1542-'[2]Stages'!$C$48)*'[2]Stages'!$H$49+'[2]Stages'!$E$48,IF(D1542&lt;=199.6,(D1542-'[2]Stages'!$C$49)*'[2]Stages'!$H$50+'[2]Stages'!$E$49)))))</f>
        <v>188.1848484848485</v>
      </c>
      <c r="G1542" s="159" t="s">
        <v>277</v>
      </c>
      <c r="H1542" s="159" t="s">
        <v>2101</v>
      </c>
      <c r="I1542" s="159" t="s">
        <v>2113</v>
      </c>
      <c r="J1542" s="159" t="s">
        <v>2114</v>
      </c>
      <c r="K1542" s="159"/>
      <c r="L1542" s="159"/>
      <c r="M1542" s="159"/>
      <c r="N1542" s="159"/>
      <c r="O1542" s="159"/>
      <c r="P1542" s="159"/>
      <c r="Q1542" s="159" t="s">
        <v>207</v>
      </c>
      <c r="R1542" s="159" t="s">
        <v>2115</v>
      </c>
      <c r="S1542" s="270"/>
      <c r="T1542" s="159"/>
      <c r="U1542" s="159" t="s">
        <v>2060</v>
      </c>
      <c r="V1542" s="159" t="s">
        <v>2052</v>
      </c>
      <c r="W1542" s="159" t="s">
        <v>2116</v>
      </c>
      <c r="X1542" s="159"/>
      <c r="Y1542" s="159"/>
      <c r="Z1542" s="159"/>
      <c r="AA1542" s="159" t="s">
        <v>2054</v>
      </c>
      <c r="AB1542" s="18">
        <v>22.7</v>
      </c>
      <c r="AC1542" s="271">
        <v>19.85</v>
      </c>
      <c r="AD1542" s="271"/>
      <c r="AE1542" s="271"/>
      <c r="AF1542" s="271"/>
      <c r="AG1542" s="271"/>
      <c r="AH1542" s="20"/>
      <c r="AI1542" s="271"/>
      <c r="AJ1542" s="271"/>
      <c r="AK1542" s="159"/>
      <c r="AL1542" s="159"/>
      <c r="AM1542" s="159" t="s">
        <v>2055</v>
      </c>
      <c r="AN1542" s="159" t="s">
        <v>231</v>
      </c>
      <c r="AO1542" s="159">
        <v>286</v>
      </c>
      <c r="AP1542" s="159"/>
      <c r="AQ1542" s="159">
        <v>198</v>
      </c>
      <c r="AR1542" s="159">
        <v>207</v>
      </c>
      <c r="AS1542" s="159">
        <v>2009</v>
      </c>
      <c r="AT1542" s="159"/>
      <c r="AU1542" s="159"/>
      <c r="AV1542" s="159"/>
      <c r="AW1542" s="159" t="s">
        <v>2056</v>
      </c>
      <c r="AX1542" s="159"/>
      <c r="AY1542" s="159"/>
      <c r="AZ1542" s="159"/>
      <c r="BA1542" s="159"/>
      <c r="BB1542" s="159"/>
      <c r="BC1542" s="159"/>
      <c r="BD1542" s="159"/>
      <c r="BE1542" s="159"/>
      <c r="BF1542" s="159"/>
      <c r="BG1542" s="159"/>
      <c r="BH1542" s="159"/>
      <c r="BI1542" s="159"/>
      <c r="BJ1542" s="159"/>
      <c r="BK1542" s="112"/>
      <c r="BL1542" s="113"/>
      <c r="BM1542" s="113"/>
      <c r="BN1542" s="113"/>
      <c r="BO1542" s="113"/>
      <c r="BP1542" s="114"/>
      <c r="BQ1542" s="114"/>
      <c r="BR1542" s="101"/>
    </row>
    <row r="1543" spans="1:70" s="154" customFormat="1" ht="12" customHeight="1">
      <c r="A1543" s="159" t="s">
        <v>2117</v>
      </c>
      <c r="B1543" s="159"/>
      <c r="C1543" s="159"/>
      <c r="D1543" s="269">
        <v>194.5</v>
      </c>
      <c r="E1543" s="270"/>
      <c r="F1543" s="56">
        <f>IF(D1543&lt;=175.6,(D1543-'[2]Stages'!$C$45)*'[2]Stages'!$H$46+'[2]Stages'!$E$45,IF(D1543&lt;=183,(D1543-'[2]Stages'!$C$46)*'[2]Stages'!$H$47+'[2]Stages'!$E$46,IF(D1543&lt;=189.6,(D1543-'[2]Stages'!$C$47)*'[2]Stages'!$H$48+'[2]Stages'!$E$47,IF(D1543&lt;=196.5,(D1543-'[2]Stages'!$C$48)*'[2]Stages'!$H$49+'[2]Stages'!$E$48,IF(D1543&lt;=199.6,(D1543-'[2]Stages'!$C$49)*'[2]Stages'!$H$50+'[2]Stages'!$E$49)))))</f>
        <v>196.9608695652174</v>
      </c>
      <c r="G1543" s="159" t="s">
        <v>277</v>
      </c>
      <c r="H1543" s="159" t="s">
        <v>2118</v>
      </c>
      <c r="I1543" s="159" t="s">
        <v>2119</v>
      </c>
      <c r="J1543" s="159" t="s">
        <v>2048</v>
      </c>
      <c r="K1543" s="159"/>
      <c r="L1543" s="159"/>
      <c r="M1543" s="159"/>
      <c r="N1543" s="159"/>
      <c r="O1543" s="159"/>
      <c r="P1543" s="159"/>
      <c r="Q1543" s="159" t="s">
        <v>1831</v>
      </c>
      <c r="R1543" s="159" t="s">
        <v>2120</v>
      </c>
      <c r="S1543" s="270"/>
      <c r="T1543" s="159"/>
      <c r="U1543" s="159" t="s">
        <v>2060</v>
      </c>
      <c r="V1543" s="159" t="s">
        <v>2052</v>
      </c>
      <c r="W1543" s="159" t="s">
        <v>2121</v>
      </c>
      <c r="X1543" s="159"/>
      <c r="Y1543" s="159"/>
      <c r="Z1543" s="159"/>
      <c r="AA1543" s="159" t="s">
        <v>2054</v>
      </c>
      <c r="AB1543" s="18">
        <v>22.7</v>
      </c>
      <c r="AC1543" s="271">
        <v>19.91</v>
      </c>
      <c r="AD1543" s="271"/>
      <c r="AE1543" s="271"/>
      <c r="AF1543" s="271"/>
      <c r="AG1543" s="271"/>
      <c r="AH1543" s="20"/>
      <c r="AI1543" s="271"/>
      <c r="AJ1543" s="271"/>
      <c r="AK1543" s="159"/>
      <c r="AL1543" s="159"/>
      <c r="AM1543" s="159" t="s">
        <v>2055</v>
      </c>
      <c r="AN1543" s="159" t="s">
        <v>231</v>
      </c>
      <c r="AO1543" s="159">
        <v>286</v>
      </c>
      <c r="AP1543" s="159"/>
      <c r="AQ1543" s="159">
        <v>198</v>
      </c>
      <c r="AR1543" s="159">
        <v>207</v>
      </c>
      <c r="AS1543" s="159">
        <v>2009</v>
      </c>
      <c r="AT1543" s="159"/>
      <c r="AU1543" s="159"/>
      <c r="AV1543" s="159"/>
      <c r="AW1543" s="159" t="s">
        <v>2056</v>
      </c>
      <c r="AX1543" s="159"/>
      <c r="AY1543" s="159"/>
      <c r="AZ1543" s="159"/>
      <c r="BA1543" s="159"/>
      <c r="BB1543" s="159"/>
      <c r="BC1543" s="159"/>
      <c r="BD1543" s="159"/>
      <c r="BE1543" s="159"/>
      <c r="BF1543" s="159"/>
      <c r="BG1543" s="159"/>
      <c r="BH1543" s="159"/>
      <c r="BI1543" s="159"/>
      <c r="BJ1543" s="159"/>
      <c r="BK1543" s="112"/>
      <c r="BL1543" s="113"/>
      <c r="BM1543" s="113"/>
      <c r="BN1543" s="113"/>
      <c r="BO1543" s="113"/>
      <c r="BP1543" s="114"/>
      <c r="BQ1543" s="114"/>
      <c r="BR1543" s="101"/>
    </row>
    <row r="1544" spans="1:70" s="154" customFormat="1" ht="12" customHeight="1">
      <c r="A1544" s="159" t="s">
        <v>2122</v>
      </c>
      <c r="B1544" s="159"/>
      <c r="C1544" s="159"/>
      <c r="D1544" s="269">
        <v>198</v>
      </c>
      <c r="E1544" s="270"/>
      <c r="F1544" s="56">
        <f>IF(D1544&lt;=175.6,(D1544-'[2]Stages'!$C$45)*'[2]Stages'!$H$46+'[2]Stages'!$E$45,IF(D1544&lt;=183,(D1544-'[2]Stages'!$C$46)*'[2]Stages'!$H$47+'[2]Stages'!$E$46,IF(D1544&lt;=189.6,(D1544-'[2]Stages'!$C$47)*'[2]Stages'!$H$48+'[2]Stages'!$E$47,IF(D1544&lt;=196.5,(D1544-'[2]Stages'!$C$48)*'[2]Stages'!$H$49+'[2]Stages'!$E$48,IF(D1544&lt;=199.6,(D1544-'[2]Stages'!$C$49)*'[2]Stages'!$H$50+'[2]Stages'!$E$49)))))</f>
        <v>200.26774193548388</v>
      </c>
      <c r="G1544" s="159" t="s">
        <v>277</v>
      </c>
      <c r="H1544" s="159" t="s">
        <v>2123</v>
      </c>
      <c r="I1544" s="159" t="s">
        <v>2124</v>
      </c>
      <c r="J1544" s="159" t="s">
        <v>2048</v>
      </c>
      <c r="K1544" s="159"/>
      <c r="L1544" s="159"/>
      <c r="M1544" s="159"/>
      <c r="N1544" s="159"/>
      <c r="O1544" s="159"/>
      <c r="P1544" s="159"/>
      <c r="Q1544" s="159" t="s">
        <v>1831</v>
      </c>
      <c r="R1544" s="159" t="s">
        <v>2125</v>
      </c>
      <c r="S1544" s="270"/>
      <c r="T1544" s="159"/>
      <c r="U1544" s="159" t="s">
        <v>2060</v>
      </c>
      <c r="V1544" s="159" t="s">
        <v>2052</v>
      </c>
      <c r="W1544" s="159" t="s">
        <v>2126</v>
      </c>
      <c r="X1544" s="159"/>
      <c r="Y1544" s="159"/>
      <c r="Z1544" s="159"/>
      <c r="AA1544" s="159" t="s">
        <v>2054</v>
      </c>
      <c r="AB1544" s="18">
        <v>22.7</v>
      </c>
      <c r="AC1544" s="271">
        <v>20.65</v>
      </c>
      <c r="AD1544" s="271"/>
      <c r="AE1544" s="271"/>
      <c r="AF1544" s="271"/>
      <c r="AG1544" s="271"/>
      <c r="AH1544" s="20"/>
      <c r="AI1544" s="271"/>
      <c r="AJ1544" s="271"/>
      <c r="AK1544" s="159"/>
      <c r="AL1544" s="159"/>
      <c r="AM1544" s="159" t="s">
        <v>2055</v>
      </c>
      <c r="AN1544" s="159" t="s">
        <v>231</v>
      </c>
      <c r="AO1544" s="159">
        <v>286</v>
      </c>
      <c r="AP1544" s="159"/>
      <c r="AQ1544" s="159">
        <v>198</v>
      </c>
      <c r="AR1544" s="159">
        <v>207</v>
      </c>
      <c r="AS1544" s="159">
        <v>2009</v>
      </c>
      <c r="AT1544" s="159"/>
      <c r="AU1544" s="159"/>
      <c r="AV1544" s="159"/>
      <c r="AW1544" s="159" t="s">
        <v>2056</v>
      </c>
      <c r="AX1544" s="159"/>
      <c r="AY1544" s="159"/>
      <c r="AZ1544" s="159"/>
      <c r="BA1544" s="159"/>
      <c r="BB1544" s="159"/>
      <c r="BC1544" s="159"/>
      <c r="BD1544" s="159"/>
      <c r="BE1544" s="159"/>
      <c r="BF1544" s="159"/>
      <c r="BG1544" s="159"/>
      <c r="BH1544" s="159"/>
      <c r="BI1544" s="159"/>
      <c r="BJ1544" s="159"/>
      <c r="BK1544" s="112"/>
      <c r="BL1544" s="113"/>
      <c r="BM1544" s="113"/>
      <c r="BN1544" s="113"/>
      <c r="BO1544" s="113"/>
      <c r="BP1544" s="114"/>
      <c r="BQ1544" s="114"/>
      <c r="BR1544" s="101"/>
    </row>
    <row r="1545" spans="1:70" s="154" customFormat="1" ht="12" customHeight="1">
      <c r="A1545" s="159" t="s">
        <v>2127</v>
      </c>
      <c r="B1545" s="159"/>
      <c r="C1545" s="159"/>
      <c r="D1545" s="269">
        <v>198</v>
      </c>
      <c r="E1545" s="270"/>
      <c r="F1545" s="56">
        <f>IF(D1545&lt;=175.6,(D1545-'[2]Stages'!$C$45)*'[2]Stages'!$H$46+'[2]Stages'!$E$45,IF(D1545&lt;=183,(D1545-'[2]Stages'!$C$46)*'[2]Stages'!$H$47+'[2]Stages'!$E$46,IF(D1545&lt;=189.6,(D1545-'[2]Stages'!$C$47)*'[2]Stages'!$H$48+'[2]Stages'!$E$47,IF(D1545&lt;=196.5,(D1545-'[2]Stages'!$C$48)*'[2]Stages'!$H$49+'[2]Stages'!$E$48,IF(D1545&lt;=199.6,(D1545-'[2]Stages'!$C$49)*'[2]Stages'!$H$50+'[2]Stages'!$E$49)))))</f>
        <v>200.26774193548388</v>
      </c>
      <c r="G1545" s="159" t="s">
        <v>277</v>
      </c>
      <c r="H1545" s="159" t="s">
        <v>2123</v>
      </c>
      <c r="I1545" s="159" t="s">
        <v>2124</v>
      </c>
      <c r="J1545" s="159" t="s">
        <v>2048</v>
      </c>
      <c r="K1545" s="159"/>
      <c r="L1545" s="159"/>
      <c r="M1545" s="159"/>
      <c r="N1545" s="159"/>
      <c r="O1545" s="159"/>
      <c r="P1545" s="159"/>
      <c r="Q1545" s="159" t="s">
        <v>1831</v>
      </c>
      <c r="R1545" s="159" t="s">
        <v>2125</v>
      </c>
      <c r="S1545" s="270"/>
      <c r="T1545" s="159"/>
      <c r="U1545" s="159" t="s">
        <v>2060</v>
      </c>
      <c r="V1545" s="159" t="s">
        <v>2052</v>
      </c>
      <c r="W1545" s="159" t="s">
        <v>2126</v>
      </c>
      <c r="X1545" s="159"/>
      <c r="Y1545" s="159"/>
      <c r="Z1545" s="159"/>
      <c r="AA1545" s="159" t="s">
        <v>2054</v>
      </c>
      <c r="AB1545" s="18">
        <v>22.7</v>
      </c>
      <c r="AC1545" s="271">
        <v>20.78</v>
      </c>
      <c r="AD1545" s="271"/>
      <c r="AE1545" s="271"/>
      <c r="AF1545" s="271"/>
      <c r="AG1545" s="271"/>
      <c r="AH1545" s="20"/>
      <c r="AI1545" s="271"/>
      <c r="AJ1545" s="271"/>
      <c r="AK1545" s="159"/>
      <c r="AL1545" s="159"/>
      <c r="AM1545" s="159" t="s">
        <v>2055</v>
      </c>
      <c r="AN1545" s="159" t="s">
        <v>231</v>
      </c>
      <c r="AO1545" s="159">
        <v>286</v>
      </c>
      <c r="AP1545" s="159"/>
      <c r="AQ1545" s="159">
        <v>198</v>
      </c>
      <c r="AR1545" s="159">
        <v>207</v>
      </c>
      <c r="AS1545" s="159">
        <v>2009</v>
      </c>
      <c r="AT1545" s="159"/>
      <c r="AU1545" s="159"/>
      <c r="AV1545" s="159"/>
      <c r="AW1545" s="159" t="s">
        <v>2056</v>
      </c>
      <c r="AX1545" s="159"/>
      <c r="AY1545" s="159"/>
      <c r="AZ1545" s="159"/>
      <c r="BA1545" s="159"/>
      <c r="BB1545" s="159"/>
      <c r="BC1545" s="159"/>
      <c r="BD1545" s="159"/>
      <c r="BE1545" s="159"/>
      <c r="BF1545" s="159"/>
      <c r="BG1545" s="159"/>
      <c r="BH1545" s="159"/>
      <c r="BI1545" s="159"/>
      <c r="BJ1545" s="159"/>
      <c r="BK1545" s="112"/>
      <c r="BL1545" s="113"/>
      <c r="BM1545" s="113"/>
      <c r="BN1545" s="113"/>
      <c r="BO1545" s="113"/>
      <c r="BP1545" s="114"/>
      <c r="BQ1545" s="114"/>
      <c r="BR1545" s="101"/>
    </row>
    <row r="1546" spans="1:70" s="154" customFormat="1" ht="12" customHeight="1">
      <c r="A1546" s="159" t="s">
        <v>2128</v>
      </c>
      <c r="B1546" s="159"/>
      <c r="C1546" s="159"/>
      <c r="D1546" s="269">
        <v>198</v>
      </c>
      <c r="E1546" s="270"/>
      <c r="F1546" s="56">
        <f>IF(D1546&lt;=175.6,(D1546-'[2]Stages'!$C$45)*'[2]Stages'!$H$46+'[2]Stages'!$E$45,IF(D1546&lt;=183,(D1546-'[2]Stages'!$C$46)*'[2]Stages'!$H$47+'[2]Stages'!$E$46,IF(D1546&lt;=189.6,(D1546-'[2]Stages'!$C$47)*'[2]Stages'!$H$48+'[2]Stages'!$E$47,IF(D1546&lt;=196.5,(D1546-'[2]Stages'!$C$48)*'[2]Stages'!$H$49+'[2]Stages'!$E$48,IF(D1546&lt;=199.6,(D1546-'[2]Stages'!$C$49)*'[2]Stages'!$H$50+'[2]Stages'!$E$49)))))</f>
        <v>200.26774193548388</v>
      </c>
      <c r="G1546" s="159" t="s">
        <v>277</v>
      </c>
      <c r="H1546" s="159" t="s">
        <v>2123</v>
      </c>
      <c r="I1546" s="159" t="s">
        <v>2124</v>
      </c>
      <c r="J1546" s="159" t="s">
        <v>2048</v>
      </c>
      <c r="K1546" s="159"/>
      <c r="L1546" s="159"/>
      <c r="M1546" s="159"/>
      <c r="N1546" s="159"/>
      <c r="O1546" s="159"/>
      <c r="P1546" s="159"/>
      <c r="Q1546" s="159" t="s">
        <v>1831</v>
      </c>
      <c r="R1546" s="159" t="s">
        <v>2125</v>
      </c>
      <c r="S1546" s="270"/>
      <c r="T1546" s="159"/>
      <c r="U1546" s="159" t="s">
        <v>2060</v>
      </c>
      <c r="V1546" s="159" t="s">
        <v>2052</v>
      </c>
      <c r="W1546" s="159" t="s">
        <v>2126</v>
      </c>
      <c r="X1546" s="159"/>
      <c r="Y1546" s="159"/>
      <c r="Z1546" s="159"/>
      <c r="AA1546" s="159" t="s">
        <v>2054</v>
      </c>
      <c r="AB1546" s="18">
        <v>22.7</v>
      </c>
      <c r="AC1546" s="271">
        <v>21.17</v>
      </c>
      <c r="AD1546" s="271"/>
      <c r="AE1546" s="271"/>
      <c r="AF1546" s="271"/>
      <c r="AG1546" s="271"/>
      <c r="AH1546" s="20"/>
      <c r="AI1546" s="271"/>
      <c r="AJ1546" s="271"/>
      <c r="AK1546" s="159"/>
      <c r="AL1546" s="159"/>
      <c r="AM1546" s="159" t="s">
        <v>2055</v>
      </c>
      <c r="AN1546" s="159" t="s">
        <v>231</v>
      </c>
      <c r="AO1546" s="159">
        <v>286</v>
      </c>
      <c r="AP1546" s="159"/>
      <c r="AQ1546" s="159">
        <v>198</v>
      </c>
      <c r="AR1546" s="159">
        <v>207</v>
      </c>
      <c r="AS1546" s="159">
        <v>2009</v>
      </c>
      <c r="AT1546" s="159"/>
      <c r="AU1546" s="159"/>
      <c r="AV1546" s="159"/>
      <c r="AW1546" s="159" t="s">
        <v>2056</v>
      </c>
      <c r="AX1546" s="159"/>
      <c r="AY1546" s="159"/>
      <c r="AZ1546" s="159"/>
      <c r="BA1546" s="159"/>
      <c r="BB1546" s="159"/>
      <c r="BC1546" s="159"/>
      <c r="BD1546" s="159"/>
      <c r="BE1546" s="159"/>
      <c r="BF1546" s="159"/>
      <c r="BG1546" s="159"/>
      <c r="BH1546" s="159"/>
      <c r="BI1546" s="159"/>
      <c r="BJ1546" s="159"/>
      <c r="BK1546" s="112"/>
      <c r="BL1546" s="113"/>
      <c r="BM1546" s="113"/>
      <c r="BN1546" s="113"/>
      <c r="BO1546" s="113"/>
      <c r="BP1546" s="114"/>
      <c r="BQ1546" s="114"/>
      <c r="BR1546" s="101"/>
    </row>
    <row r="1547" spans="1:70" s="154" customFormat="1" ht="12" customHeight="1">
      <c r="A1547" s="159" t="s">
        <v>2129</v>
      </c>
      <c r="B1547" s="159"/>
      <c r="C1547" s="159"/>
      <c r="D1547" s="269">
        <v>198</v>
      </c>
      <c r="E1547" s="270"/>
      <c r="F1547" s="56">
        <f>IF(D1547&lt;=175.6,(D1547-'[2]Stages'!$C$45)*'[2]Stages'!$H$46+'[2]Stages'!$E$45,IF(D1547&lt;=183,(D1547-'[2]Stages'!$C$46)*'[2]Stages'!$H$47+'[2]Stages'!$E$46,IF(D1547&lt;=189.6,(D1547-'[2]Stages'!$C$47)*'[2]Stages'!$H$48+'[2]Stages'!$E$47,IF(D1547&lt;=196.5,(D1547-'[2]Stages'!$C$48)*'[2]Stages'!$H$49+'[2]Stages'!$E$48,IF(D1547&lt;=199.6,(D1547-'[2]Stages'!$C$49)*'[2]Stages'!$H$50+'[2]Stages'!$E$49)))))</f>
        <v>200.26774193548388</v>
      </c>
      <c r="G1547" s="159" t="s">
        <v>277</v>
      </c>
      <c r="H1547" s="159" t="s">
        <v>2123</v>
      </c>
      <c r="I1547" s="159" t="s">
        <v>2124</v>
      </c>
      <c r="J1547" s="159" t="s">
        <v>2048</v>
      </c>
      <c r="K1547" s="159"/>
      <c r="L1547" s="159"/>
      <c r="M1547" s="159"/>
      <c r="N1547" s="159"/>
      <c r="O1547" s="159"/>
      <c r="P1547" s="159"/>
      <c r="Q1547" s="159" t="s">
        <v>1831</v>
      </c>
      <c r="R1547" s="159" t="s">
        <v>2125</v>
      </c>
      <c r="S1547" s="270"/>
      <c r="T1547" s="159"/>
      <c r="U1547" s="159" t="s">
        <v>2051</v>
      </c>
      <c r="V1547" s="159" t="s">
        <v>2052</v>
      </c>
      <c r="W1547" s="159" t="s">
        <v>2130</v>
      </c>
      <c r="X1547" s="159"/>
      <c r="Y1547" s="159"/>
      <c r="Z1547" s="159"/>
      <c r="AA1547" s="159" t="s">
        <v>2054</v>
      </c>
      <c r="AB1547" s="18">
        <v>22.7</v>
      </c>
      <c r="AC1547" s="271">
        <v>21.14</v>
      </c>
      <c r="AD1547" s="271"/>
      <c r="AE1547" s="271"/>
      <c r="AF1547" s="271"/>
      <c r="AG1547" s="271"/>
      <c r="AH1547" s="20"/>
      <c r="AI1547" s="271"/>
      <c r="AJ1547" s="271"/>
      <c r="AK1547" s="159"/>
      <c r="AL1547" s="159"/>
      <c r="AM1547" s="159" t="s">
        <v>2055</v>
      </c>
      <c r="AN1547" s="159" t="s">
        <v>231</v>
      </c>
      <c r="AO1547" s="159">
        <v>286</v>
      </c>
      <c r="AP1547" s="159"/>
      <c r="AQ1547" s="159">
        <v>198</v>
      </c>
      <c r="AR1547" s="159">
        <v>207</v>
      </c>
      <c r="AS1547" s="159">
        <v>2009</v>
      </c>
      <c r="AT1547" s="159"/>
      <c r="AU1547" s="159"/>
      <c r="AV1547" s="159"/>
      <c r="AW1547" s="159" t="s">
        <v>2056</v>
      </c>
      <c r="AX1547" s="159"/>
      <c r="AY1547" s="159"/>
      <c r="AZ1547" s="159"/>
      <c r="BA1547" s="159"/>
      <c r="BB1547" s="159"/>
      <c r="BC1547" s="159"/>
      <c r="BD1547" s="159"/>
      <c r="BE1547" s="159"/>
      <c r="BF1547" s="159"/>
      <c r="BG1547" s="159"/>
      <c r="BH1547" s="159"/>
      <c r="BI1547" s="159"/>
      <c r="BJ1547" s="159"/>
      <c r="BK1547" s="112"/>
      <c r="BL1547" s="113"/>
      <c r="BM1547" s="113"/>
      <c r="BN1547" s="113"/>
      <c r="BO1547" s="113"/>
      <c r="BP1547" s="114"/>
      <c r="BQ1547" s="114"/>
      <c r="BR1547" s="101"/>
    </row>
    <row r="1548" spans="1:70" s="154" customFormat="1" ht="12" customHeight="1">
      <c r="A1548" s="272" t="s">
        <v>2131</v>
      </c>
      <c r="B1548" s="180">
        <v>288</v>
      </c>
      <c r="C1548" s="155"/>
      <c r="D1548" s="273">
        <v>302</v>
      </c>
      <c r="E1548" s="274" t="s">
        <v>276</v>
      </c>
      <c r="F1548" s="64">
        <f>IF(D1548&lt;=303.4,(D1548-'[2]Stages'!$C$66)*'[2]Stages'!$H$67+'[2]Stages'!$E$66,IF(D1548&lt;=307.2,(D1548-'[2]Stages'!$C$67)*'[2]Stages'!$H$68+'[2]Stages'!$E$67,IF(D1548&lt;=311.7,(D1548-'[2]Stages'!$C$68)*'[2]Stages'!$H$69+'[2]Stages'!$E$68,IF(D1548&lt;=318.1,(D1548-'[2]Stages'!$C$69)*'[2]Stages'!$H$70+'[2]Stages'!$E$69,IF(D1548&lt;=328.3,(D1548-'[2]Stages'!$C$70)*'[2]Stages'!$H$71+'[2]Stages'!$E$70,IF(D1548&lt;=345.3,(D1548-'[2]Stages'!$C$71)*'[2]Stages'!$H$72+'[2]Stages'!$E$71,IF(D1548&lt;=359.2,(D1548-'[2]Stages'!$C$72)*'[2]Stages'!$H$73+'[2]Stages'!$E$72)))))))</f>
        <v>302.14590909090913</v>
      </c>
      <c r="G1548" s="275" t="s">
        <v>513</v>
      </c>
      <c r="H1548" s="155" t="s">
        <v>514</v>
      </c>
      <c r="I1548" s="155"/>
      <c r="J1548" s="155"/>
      <c r="K1548" s="155" t="s">
        <v>2132</v>
      </c>
      <c r="L1548" s="155"/>
      <c r="M1548" s="155"/>
      <c r="N1548" s="155"/>
      <c r="O1548" s="155"/>
      <c r="P1548" s="155"/>
      <c r="Q1548" s="181" t="s">
        <v>701</v>
      </c>
      <c r="R1548" s="155" t="s">
        <v>2133</v>
      </c>
      <c r="S1548" s="155"/>
      <c r="T1548" s="155"/>
      <c r="U1548" s="181"/>
      <c r="V1548" s="180"/>
      <c r="W1548" s="105" t="s">
        <v>477</v>
      </c>
      <c r="X1548" s="155"/>
      <c r="Y1548" s="155"/>
      <c r="Z1548" s="155"/>
      <c r="AA1548" s="155" t="s">
        <v>2134</v>
      </c>
      <c r="AB1548" s="18"/>
      <c r="AC1548" s="180">
        <v>17.7</v>
      </c>
      <c r="AD1548" s="180"/>
      <c r="AE1548" s="180">
        <v>17.7</v>
      </c>
      <c r="AF1548" s="180"/>
      <c r="AG1548" s="180">
        <v>17.7</v>
      </c>
      <c r="AH1548" s="20"/>
      <c r="AI1548" s="165"/>
      <c r="AJ1548" s="165"/>
      <c r="AK1548" s="155"/>
      <c r="AL1548" s="155"/>
      <c r="AM1548" s="155"/>
      <c r="AN1548" s="155"/>
      <c r="AO1548" s="180"/>
      <c r="AP1548" s="155"/>
      <c r="AQ1548" s="180"/>
      <c r="AR1548" s="180"/>
      <c r="AS1548" s="180">
        <v>1984</v>
      </c>
      <c r="AT1548" s="155"/>
      <c r="AU1548" s="155"/>
      <c r="AV1548" s="155"/>
      <c r="AW1548" s="275" t="s">
        <v>2135</v>
      </c>
      <c r="AX1548" s="117">
        <v>309.5</v>
      </c>
      <c r="AY1548" s="167">
        <v>19.4</v>
      </c>
      <c r="AZ1548" s="168"/>
      <c r="BA1548" s="156"/>
      <c r="BB1548" s="156"/>
      <c r="BC1548" s="276"/>
      <c r="BD1548" s="155"/>
      <c r="BE1548" s="101"/>
      <c r="BF1548" s="108"/>
      <c r="BG1548" s="108"/>
      <c r="BH1548" s="101"/>
      <c r="BI1548" s="108"/>
      <c r="BJ1548" s="101"/>
      <c r="BK1548" s="178"/>
      <c r="BL1548" s="179"/>
      <c r="BM1548" s="179"/>
      <c r="BN1548" s="179"/>
      <c r="BO1548" s="179"/>
      <c r="BP1548" s="155"/>
      <c r="BQ1548" s="155"/>
      <c r="BR1548" s="101"/>
    </row>
    <row r="1549" spans="1:70" s="154" customFormat="1" ht="12" customHeight="1">
      <c r="A1549" s="272" t="s">
        <v>2136</v>
      </c>
      <c r="B1549" s="180">
        <v>288</v>
      </c>
      <c r="C1549" s="155"/>
      <c r="D1549" s="273">
        <v>302</v>
      </c>
      <c r="E1549" s="274" t="s">
        <v>276</v>
      </c>
      <c r="F1549" s="64">
        <f>IF(D1549&lt;=303.4,(D1549-'[2]Stages'!$C$66)*'[2]Stages'!$H$67+'[2]Stages'!$E$66,IF(D1549&lt;=307.2,(D1549-'[2]Stages'!$C$67)*'[2]Stages'!$H$68+'[2]Stages'!$E$67,IF(D1549&lt;=311.7,(D1549-'[2]Stages'!$C$68)*'[2]Stages'!$H$69+'[2]Stages'!$E$68,IF(D1549&lt;=318.1,(D1549-'[2]Stages'!$C$69)*'[2]Stages'!$H$70+'[2]Stages'!$E$69,IF(D1549&lt;=328.3,(D1549-'[2]Stages'!$C$70)*'[2]Stages'!$H$71+'[2]Stages'!$E$70,IF(D1549&lt;=345.3,(D1549-'[2]Stages'!$C$71)*'[2]Stages'!$H$72+'[2]Stages'!$E$71,IF(D1549&lt;=359.2,(D1549-'[2]Stages'!$C$72)*'[2]Stages'!$H$73+'[2]Stages'!$E$72)))))))</f>
        <v>302.14590909090913</v>
      </c>
      <c r="G1549" s="275" t="s">
        <v>513</v>
      </c>
      <c r="H1549" s="155" t="s">
        <v>514</v>
      </c>
      <c r="I1549" s="155"/>
      <c r="J1549" s="155"/>
      <c r="K1549" s="155" t="s">
        <v>2132</v>
      </c>
      <c r="L1549" s="155"/>
      <c r="M1549" s="155"/>
      <c r="N1549" s="155"/>
      <c r="O1549" s="155"/>
      <c r="P1549" s="155"/>
      <c r="Q1549" s="181" t="s">
        <v>701</v>
      </c>
      <c r="R1549" s="155" t="s">
        <v>2133</v>
      </c>
      <c r="S1549" s="155"/>
      <c r="T1549" s="155"/>
      <c r="U1549" s="181"/>
      <c r="V1549" s="180"/>
      <c r="W1549" s="105" t="s">
        <v>477</v>
      </c>
      <c r="X1549" s="155"/>
      <c r="Y1549" s="155"/>
      <c r="Z1549" s="155"/>
      <c r="AA1549" s="155" t="s">
        <v>2134</v>
      </c>
      <c r="AB1549" s="18"/>
      <c r="AC1549" s="180">
        <v>18.4</v>
      </c>
      <c r="AD1549" s="180"/>
      <c r="AE1549" s="180">
        <v>18.4</v>
      </c>
      <c r="AF1549" s="180"/>
      <c r="AG1549" s="180">
        <v>18.4</v>
      </c>
      <c r="AH1549" s="20"/>
      <c r="AI1549" s="180"/>
      <c r="AJ1549" s="180"/>
      <c r="AK1549" s="155"/>
      <c r="AL1549" s="155"/>
      <c r="AM1549" s="155"/>
      <c r="AN1549" s="155"/>
      <c r="AO1549" s="180"/>
      <c r="AP1549" s="155"/>
      <c r="AQ1549" s="180"/>
      <c r="AR1549" s="180"/>
      <c r="AS1549" s="180">
        <v>1984</v>
      </c>
      <c r="AT1549" s="155"/>
      <c r="AU1549" s="155"/>
      <c r="AV1549" s="155"/>
      <c r="AW1549" s="275" t="s">
        <v>2135</v>
      </c>
      <c r="AX1549" s="181">
        <v>310</v>
      </c>
      <c r="AY1549" s="181"/>
      <c r="AZ1549" s="182">
        <v>310</v>
      </c>
      <c r="BA1549" s="156">
        <f>AVERAGE(AY1524:AY1554)</f>
        <v>20.6</v>
      </c>
      <c r="BB1549" s="156">
        <f>STDEV(AY1524:AY1554)</f>
        <v>0.850881895447306</v>
      </c>
      <c r="BC1549" s="276">
        <f>COUNT(AY1524:AY1554)</f>
        <v>6</v>
      </c>
      <c r="BD1549" s="108">
        <f>2*BB1549/(BC1549)^0.5</f>
        <v>0.6947421584060283</v>
      </c>
      <c r="BE1549" s="101"/>
      <c r="BF1549" s="108"/>
      <c r="BG1549" s="108"/>
      <c r="BH1549" s="101"/>
      <c r="BI1549" s="108"/>
      <c r="BJ1549" s="101"/>
      <c r="BK1549" s="178"/>
      <c r="BL1549" s="179"/>
      <c r="BM1549" s="179"/>
      <c r="BN1549" s="179"/>
      <c r="BO1549" s="179"/>
      <c r="BP1549" s="155"/>
      <c r="BQ1549" s="155"/>
      <c r="BR1549" s="101"/>
    </row>
    <row r="1550" spans="1:70" s="154" customFormat="1" ht="12" customHeight="1">
      <c r="A1550" s="272" t="s">
        <v>2137</v>
      </c>
      <c r="B1550" s="180">
        <v>288</v>
      </c>
      <c r="C1550" s="155"/>
      <c r="D1550" s="273">
        <v>302</v>
      </c>
      <c r="E1550" s="274" t="s">
        <v>276</v>
      </c>
      <c r="F1550" s="64">
        <f>IF(D1550&lt;=303.4,(D1550-'[2]Stages'!$C$66)*'[2]Stages'!$H$67+'[2]Stages'!$E$66,IF(D1550&lt;=307.2,(D1550-'[2]Stages'!$C$67)*'[2]Stages'!$H$68+'[2]Stages'!$E$67,IF(D1550&lt;=311.7,(D1550-'[2]Stages'!$C$68)*'[2]Stages'!$H$69+'[2]Stages'!$E$68,IF(D1550&lt;=318.1,(D1550-'[2]Stages'!$C$69)*'[2]Stages'!$H$70+'[2]Stages'!$E$69,IF(D1550&lt;=328.3,(D1550-'[2]Stages'!$C$70)*'[2]Stages'!$H$71+'[2]Stages'!$E$70,IF(D1550&lt;=345.3,(D1550-'[2]Stages'!$C$71)*'[2]Stages'!$H$72+'[2]Stages'!$E$71,IF(D1550&lt;=359.2,(D1550-'[2]Stages'!$C$72)*'[2]Stages'!$H$73+'[2]Stages'!$E$72)))))))</f>
        <v>302.14590909090913</v>
      </c>
      <c r="G1550" s="275" t="s">
        <v>513</v>
      </c>
      <c r="H1550" s="155" t="s">
        <v>2138</v>
      </c>
      <c r="I1550" s="155"/>
      <c r="J1550" s="155"/>
      <c r="K1550" s="155" t="s">
        <v>2132</v>
      </c>
      <c r="L1550" s="155"/>
      <c r="M1550" s="155"/>
      <c r="N1550" s="155"/>
      <c r="O1550" s="155"/>
      <c r="P1550" s="155"/>
      <c r="Q1550" s="181" t="s">
        <v>701</v>
      </c>
      <c r="R1550" s="155" t="s">
        <v>2133</v>
      </c>
      <c r="S1550" s="181"/>
      <c r="T1550" s="155"/>
      <c r="U1550" s="181"/>
      <c r="V1550" s="180"/>
      <c r="W1550" s="105" t="s">
        <v>477</v>
      </c>
      <c r="X1550" s="155"/>
      <c r="Y1550" s="155"/>
      <c r="Z1550" s="155"/>
      <c r="AA1550" s="155" t="s">
        <v>2134</v>
      </c>
      <c r="AB1550" s="18"/>
      <c r="AC1550" s="180">
        <v>18</v>
      </c>
      <c r="AD1550" s="180"/>
      <c r="AE1550" s="180">
        <v>18</v>
      </c>
      <c r="AF1550" s="180"/>
      <c r="AG1550" s="180">
        <v>18</v>
      </c>
      <c r="AH1550" s="20"/>
      <c r="AI1550" s="165"/>
      <c r="AJ1550" s="165"/>
      <c r="AK1550" s="155"/>
      <c r="AL1550" s="155"/>
      <c r="AM1550" s="155"/>
      <c r="AN1550" s="155"/>
      <c r="AO1550" s="180"/>
      <c r="AP1550" s="155"/>
      <c r="AQ1550" s="180"/>
      <c r="AR1550" s="180"/>
      <c r="AS1550" s="180">
        <v>1984</v>
      </c>
      <c r="AT1550" s="155"/>
      <c r="AU1550" s="155"/>
      <c r="AV1550" s="155"/>
      <c r="AW1550" s="275" t="s">
        <v>2135</v>
      </c>
      <c r="AX1550" s="117">
        <v>310.5</v>
      </c>
      <c r="AY1550" s="167">
        <v>21.4</v>
      </c>
      <c r="AZ1550" s="168"/>
      <c r="BA1550" s="156"/>
      <c r="BB1550" s="156"/>
      <c r="BC1550" s="276"/>
      <c r="BD1550" s="155"/>
      <c r="BE1550" s="101"/>
      <c r="BF1550" s="108"/>
      <c r="BG1550" s="108"/>
      <c r="BH1550" s="101"/>
      <c r="BI1550" s="108"/>
      <c r="BJ1550" s="101"/>
      <c r="BK1550" s="178"/>
      <c r="BL1550" s="179"/>
      <c r="BM1550" s="179"/>
      <c r="BN1550" s="179"/>
      <c r="BO1550" s="179"/>
      <c r="BP1550" s="155"/>
      <c r="BQ1550" s="155"/>
      <c r="BR1550" s="101"/>
    </row>
    <row r="1551" spans="1:70" s="154" customFormat="1" ht="12" customHeight="1">
      <c r="A1551" s="272" t="s">
        <v>2139</v>
      </c>
      <c r="B1551" s="180">
        <v>288</v>
      </c>
      <c r="C1551" s="155"/>
      <c r="D1551" s="273">
        <v>302</v>
      </c>
      <c r="E1551" s="274" t="s">
        <v>276</v>
      </c>
      <c r="F1551" s="64">
        <f>IF(D1551&lt;=303.4,(D1551-'[2]Stages'!$C$66)*'[2]Stages'!$H$67+'[2]Stages'!$E$66,IF(D1551&lt;=307.2,(D1551-'[2]Stages'!$C$67)*'[2]Stages'!$H$68+'[2]Stages'!$E$67,IF(D1551&lt;=311.7,(D1551-'[2]Stages'!$C$68)*'[2]Stages'!$H$69+'[2]Stages'!$E$68,IF(D1551&lt;=318.1,(D1551-'[2]Stages'!$C$69)*'[2]Stages'!$H$70+'[2]Stages'!$E$69,IF(D1551&lt;=328.3,(D1551-'[2]Stages'!$C$70)*'[2]Stages'!$H$71+'[2]Stages'!$E$70,IF(D1551&lt;=345.3,(D1551-'[2]Stages'!$C$71)*'[2]Stages'!$H$72+'[2]Stages'!$E$71,IF(D1551&lt;=359.2,(D1551-'[2]Stages'!$C$72)*'[2]Stages'!$H$73+'[2]Stages'!$E$72)))))))</f>
        <v>302.14590909090913</v>
      </c>
      <c r="G1551" s="275" t="s">
        <v>513</v>
      </c>
      <c r="H1551" s="155" t="s">
        <v>514</v>
      </c>
      <c r="I1551" s="155"/>
      <c r="J1551" s="155"/>
      <c r="K1551" s="155" t="s">
        <v>2132</v>
      </c>
      <c r="L1551" s="155"/>
      <c r="M1551" s="155"/>
      <c r="N1551" s="155"/>
      <c r="O1551" s="155"/>
      <c r="P1551" s="155"/>
      <c r="Q1551" s="181" t="s">
        <v>701</v>
      </c>
      <c r="R1551" s="155" t="s">
        <v>2133</v>
      </c>
      <c r="S1551" s="181"/>
      <c r="T1551" s="155"/>
      <c r="U1551" s="181"/>
      <c r="V1551" s="180"/>
      <c r="W1551" s="105" t="s">
        <v>477</v>
      </c>
      <c r="X1551" s="155"/>
      <c r="Y1551" s="155"/>
      <c r="Z1551" s="155"/>
      <c r="AA1551" s="155" t="s">
        <v>2134</v>
      </c>
      <c r="AB1551" s="18"/>
      <c r="AC1551" s="180">
        <v>17.9</v>
      </c>
      <c r="AD1551" s="180"/>
      <c r="AE1551" s="180">
        <v>17.9</v>
      </c>
      <c r="AF1551" s="180"/>
      <c r="AG1551" s="180">
        <v>17.9</v>
      </c>
      <c r="AH1551" s="20"/>
      <c r="AI1551" s="165"/>
      <c r="AJ1551" s="165"/>
      <c r="AK1551" s="155"/>
      <c r="AL1551" s="155"/>
      <c r="AM1551" s="155"/>
      <c r="AN1551" s="155"/>
      <c r="AO1551" s="180"/>
      <c r="AP1551" s="155"/>
      <c r="AQ1551" s="180"/>
      <c r="AR1551" s="180"/>
      <c r="AS1551" s="180">
        <v>1984</v>
      </c>
      <c r="AT1551" s="155"/>
      <c r="AU1551" s="155"/>
      <c r="AV1551" s="155"/>
      <c r="AW1551" s="275" t="s">
        <v>2135</v>
      </c>
      <c r="AX1551" s="117">
        <v>310.5</v>
      </c>
      <c r="AY1551" s="167">
        <v>20.7</v>
      </c>
      <c r="AZ1551" s="168"/>
      <c r="BA1551" s="156"/>
      <c r="BB1551" s="156"/>
      <c r="BC1551" s="276"/>
      <c r="BD1551" s="155"/>
      <c r="BE1551" s="101"/>
      <c r="BF1551" s="101"/>
      <c r="BG1551" s="101"/>
      <c r="BH1551" s="101"/>
      <c r="BI1551" s="101"/>
      <c r="BJ1551" s="101"/>
      <c r="BK1551" s="178"/>
      <c r="BL1551" s="179"/>
      <c r="BM1551" s="179"/>
      <c r="BN1551" s="179"/>
      <c r="BO1551" s="179"/>
      <c r="BP1551" s="155"/>
      <c r="BQ1551" s="155"/>
      <c r="BR1551" s="101"/>
    </row>
    <row r="1552" spans="1:70" s="154" customFormat="1" ht="12" customHeight="1">
      <c r="A1552" s="272" t="s">
        <v>2140</v>
      </c>
      <c r="B1552" s="180">
        <v>288</v>
      </c>
      <c r="C1552" s="155"/>
      <c r="D1552" s="273">
        <v>302</v>
      </c>
      <c r="E1552" s="274" t="s">
        <v>276</v>
      </c>
      <c r="F1552" s="64">
        <f>IF(D1552&lt;=303.4,(D1552-'[2]Stages'!$C$66)*'[2]Stages'!$H$67+'[2]Stages'!$E$66,IF(D1552&lt;=307.2,(D1552-'[2]Stages'!$C$67)*'[2]Stages'!$H$68+'[2]Stages'!$E$67,IF(D1552&lt;=311.7,(D1552-'[2]Stages'!$C$68)*'[2]Stages'!$H$69+'[2]Stages'!$E$68,IF(D1552&lt;=318.1,(D1552-'[2]Stages'!$C$69)*'[2]Stages'!$H$70+'[2]Stages'!$E$69,IF(D1552&lt;=328.3,(D1552-'[2]Stages'!$C$70)*'[2]Stages'!$H$71+'[2]Stages'!$E$70,IF(D1552&lt;=345.3,(D1552-'[2]Stages'!$C$71)*'[2]Stages'!$H$72+'[2]Stages'!$E$71,IF(D1552&lt;=359.2,(D1552-'[2]Stages'!$C$72)*'[2]Stages'!$H$73+'[2]Stages'!$E$72)))))))</f>
        <v>302.14590909090913</v>
      </c>
      <c r="G1552" s="275" t="s">
        <v>513</v>
      </c>
      <c r="H1552" s="155" t="s">
        <v>514</v>
      </c>
      <c r="I1552" s="155"/>
      <c r="J1552" s="155"/>
      <c r="K1552" s="155" t="s">
        <v>2132</v>
      </c>
      <c r="L1552" s="181"/>
      <c r="M1552" s="181"/>
      <c r="N1552" s="155"/>
      <c r="O1552" s="155"/>
      <c r="P1552" s="155"/>
      <c r="Q1552" s="181" t="s">
        <v>701</v>
      </c>
      <c r="R1552" s="155" t="s">
        <v>2133</v>
      </c>
      <c r="S1552" s="155"/>
      <c r="T1552" s="155"/>
      <c r="U1552" s="181"/>
      <c r="V1552" s="180"/>
      <c r="W1552" s="105" t="s">
        <v>477</v>
      </c>
      <c r="X1552" s="155"/>
      <c r="Y1552" s="155"/>
      <c r="Z1552" s="155"/>
      <c r="AA1552" s="155" t="s">
        <v>2134</v>
      </c>
      <c r="AB1552" s="18"/>
      <c r="AC1552" s="180">
        <v>18.6</v>
      </c>
      <c r="AD1552" s="180"/>
      <c r="AE1552" s="180">
        <v>18.6</v>
      </c>
      <c r="AF1552" s="180"/>
      <c r="AG1552" s="180">
        <v>18.6</v>
      </c>
      <c r="AH1552" s="20"/>
      <c r="AI1552" s="165"/>
      <c r="AJ1552" s="165"/>
      <c r="AK1552" s="155"/>
      <c r="AL1552" s="155"/>
      <c r="AM1552" s="155"/>
      <c r="AN1552" s="275"/>
      <c r="AO1552" s="180"/>
      <c r="AP1552" s="155"/>
      <c r="AQ1552" s="180"/>
      <c r="AR1552" s="180"/>
      <c r="AS1552" s="180">
        <v>1984</v>
      </c>
      <c r="AT1552" s="155"/>
      <c r="AU1552" s="155"/>
      <c r="AV1552" s="155"/>
      <c r="AW1552" s="275" t="s">
        <v>2135</v>
      </c>
      <c r="AX1552" s="117">
        <v>310.5</v>
      </c>
      <c r="AY1552" s="167">
        <v>21.2</v>
      </c>
      <c r="AZ1552" s="168"/>
      <c r="BA1552" s="156"/>
      <c r="BB1552" s="156"/>
      <c r="BC1552" s="276"/>
      <c r="BD1552" s="155"/>
      <c r="BE1552" s="101"/>
      <c r="BF1552" s="101"/>
      <c r="BG1552" s="101"/>
      <c r="BH1552" s="101"/>
      <c r="BI1552" s="101"/>
      <c r="BJ1552" s="101"/>
      <c r="BK1552" s="178"/>
      <c r="BL1552" s="179"/>
      <c r="BM1552" s="179"/>
      <c r="BN1552" s="179"/>
      <c r="BO1552" s="179"/>
      <c r="BP1552" s="155"/>
      <c r="BQ1552" s="155"/>
      <c r="BR1552" s="101"/>
    </row>
    <row r="1553" spans="1:70" s="154" customFormat="1" ht="12" customHeight="1">
      <c r="A1553" s="272" t="s">
        <v>2141</v>
      </c>
      <c r="B1553" s="180">
        <v>288</v>
      </c>
      <c r="C1553" s="155"/>
      <c r="D1553" s="273">
        <v>302</v>
      </c>
      <c r="E1553" s="274" t="s">
        <v>276</v>
      </c>
      <c r="F1553" s="64">
        <f>IF(D1553&lt;=303.4,(D1553-'[2]Stages'!$C$66)*'[2]Stages'!$H$67+'[2]Stages'!$E$66,IF(D1553&lt;=307.2,(D1553-'[2]Stages'!$C$67)*'[2]Stages'!$H$68+'[2]Stages'!$E$67,IF(D1553&lt;=311.7,(D1553-'[2]Stages'!$C$68)*'[2]Stages'!$H$69+'[2]Stages'!$E$68,IF(D1553&lt;=318.1,(D1553-'[2]Stages'!$C$69)*'[2]Stages'!$H$70+'[2]Stages'!$E$69,IF(D1553&lt;=328.3,(D1553-'[2]Stages'!$C$70)*'[2]Stages'!$H$71+'[2]Stages'!$E$70,IF(D1553&lt;=345.3,(D1553-'[2]Stages'!$C$71)*'[2]Stages'!$H$72+'[2]Stages'!$E$71,IF(D1553&lt;=359.2,(D1553-'[2]Stages'!$C$72)*'[2]Stages'!$H$73+'[2]Stages'!$E$72)))))))</f>
        <v>302.14590909090913</v>
      </c>
      <c r="G1553" s="275" t="s">
        <v>513</v>
      </c>
      <c r="H1553" s="155" t="s">
        <v>514</v>
      </c>
      <c r="I1553" s="155"/>
      <c r="J1553" s="155"/>
      <c r="K1553" s="155" t="s">
        <v>2132</v>
      </c>
      <c r="L1553" s="155"/>
      <c r="M1553" s="155"/>
      <c r="N1553" s="155"/>
      <c r="O1553" s="155"/>
      <c r="P1553" s="155"/>
      <c r="Q1553" s="181" t="s">
        <v>701</v>
      </c>
      <c r="R1553" s="155" t="s">
        <v>2133</v>
      </c>
      <c r="S1553" s="155"/>
      <c r="T1553" s="155"/>
      <c r="U1553" s="181"/>
      <c r="V1553" s="180"/>
      <c r="W1553" s="105" t="s">
        <v>477</v>
      </c>
      <c r="X1553" s="155"/>
      <c r="Y1553" s="155"/>
      <c r="Z1553" s="155"/>
      <c r="AA1553" s="155" t="s">
        <v>2134</v>
      </c>
      <c r="AB1553" s="18"/>
      <c r="AC1553" s="180">
        <v>17.6</v>
      </c>
      <c r="AD1553" s="180"/>
      <c r="AE1553" s="180">
        <v>17.6</v>
      </c>
      <c r="AF1553" s="180"/>
      <c r="AG1553" s="180">
        <v>17.6</v>
      </c>
      <c r="AH1553" s="20"/>
      <c r="AI1553" s="165"/>
      <c r="AJ1553" s="165"/>
      <c r="AK1553" s="155"/>
      <c r="AL1553" s="155"/>
      <c r="AM1553" s="155"/>
      <c r="AN1553" s="155"/>
      <c r="AO1553" s="180"/>
      <c r="AP1553" s="155"/>
      <c r="AQ1553" s="180"/>
      <c r="AR1553" s="180"/>
      <c r="AS1553" s="180">
        <v>1984</v>
      </c>
      <c r="AT1553" s="155"/>
      <c r="AU1553" s="155"/>
      <c r="AV1553" s="155"/>
      <c r="AW1553" s="275" t="s">
        <v>2135</v>
      </c>
      <c r="AX1553" s="117">
        <v>310.5</v>
      </c>
      <c r="AY1553" s="167">
        <v>21.2</v>
      </c>
      <c r="AZ1553" s="168"/>
      <c r="BA1553" s="156"/>
      <c r="BB1553" s="156"/>
      <c r="BC1553" s="276"/>
      <c r="BD1553" s="155"/>
      <c r="BE1553" s="110"/>
      <c r="BF1553" s="111"/>
      <c r="BG1553" s="111"/>
      <c r="BH1553" s="110"/>
      <c r="BI1553" s="111"/>
      <c r="BJ1553" s="114"/>
      <c r="BK1553" s="178"/>
      <c r="BL1553" s="179"/>
      <c r="BM1553" s="179"/>
      <c r="BN1553" s="179"/>
      <c r="BO1553" s="179"/>
      <c r="BP1553" s="155"/>
      <c r="BQ1553" s="155"/>
      <c r="BR1553" s="122"/>
    </row>
    <row r="1554" spans="1:70" s="154" customFormat="1" ht="12" customHeight="1">
      <c r="A1554" s="272" t="s">
        <v>2142</v>
      </c>
      <c r="B1554" s="180">
        <v>288</v>
      </c>
      <c r="C1554" s="155"/>
      <c r="D1554" s="273">
        <v>302</v>
      </c>
      <c r="E1554" s="274" t="s">
        <v>276</v>
      </c>
      <c r="F1554" s="64">
        <f>IF(D1554&lt;=303.4,(D1554-'[2]Stages'!$C$66)*'[2]Stages'!$H$67+'[2]Stages'!$E$66,IF(D1554&lt;=307.2,(D1554-'[2]Stages'!$C$67)*'[2]Stages'!$H$68+'[2]Stages'!$E$67,IF(D1554&lt;=311.7,(D1554-'[2]Stages'!$C$68)*'[2]Stages'!$H$69+'[2]Stages'!$E$68,IF(D1554&lt;=318.1,(D1554-'[2]Stages'!$C$69)*'[2]Stages'!$H$70+'[2]Stages'!$E$69,IF(D1554&lt;=328.3,(D1554-'[2]Stages'!$C$70)*'[2]Stages'!$H$71+'[2]Stages'!$E$70,IF(D1554&lt;=345.3,(D1554-'[2]Stages'!$C$71)*'[2]Stages'!$H$72+'[2]Stages'!$E$71,IF(D1554&lt;=359.2,(D1554-'[2]Stages'!$C$72)*'[2]Stages'!$H$73+'[2]Stages'!$E$72)))))))</f>
        <v>302.14590909090913</v>
      </c>
      <c r="G1554" s="275" t="s">
        <v>513</v>
      </c>
      <c r="H1554" s="155" t="s">
        <v>514</v>
      </c>
      <c r="I1554" s="155"/>
      <c r="J1554" s="155"/>
      <c r="K1554" s="155" t="s">
        <v>2132</v>
      </c>
      <c r="L1554" s="155"/>
      <c r="M1554" s="155"/>
      <c r="N1554" s="155"/>
      <c r="O1554" s="155"/>
      <c r="P1554" s="155"/>
      <c r="Q1554" s="181" t="s">
        <v>701</v>
      </c>
      <c r="R1554" s="155" t="s">
        <v>2133</v>
      </c>
      <c r="S1554" s="155"/>
      <c r="T1554" s="155"/>
      <c r="U1554" s="181"/>
      <c r="V1554" s="180"/>
      <c r="W1554" s="105" t="s">
        <v>477</v>
      </c>
      <c r="X1554" s="155"/>
      <c r="Y1554" s="155"/>
      <c r="Z1554" s="155"/>
      <c r="AA1554" s="155" t="s">
        <v>2134</v>
      </c>
      <c r="AB1554" s="18"/>
      <c r="AC1554" s="180">
        <v>18.8</v>
      </c>
      <c r="AD1554" s="180"/>
      <c r="AE1554" s="180">
        <v>18.8</v>
      </c>
      <c r="AF1554" s="180"/>
      <c r="AG1554" s="180">
        <v>18.8</v>
      </c>
      <c r="AH1554" s="20"/>
      <c r="AI1554" s="165"/>
      <c r="AJ1554" s="165"/>
      <c r="AK1554" s="155"/>
      <c r="AL1554" s="155"/>
      <c r="AM1554" s="155"/>
      <c r="AN1554" s="155"/>
      <c r="AO1554" s="180"/>
      <c r="AP1554" s="155"/>
      <c r="AQ1554" s="180"/>
      <c r="AR1554" s="180"/>
      <c r="AS1554" s="180">
        <v>1984</v>
      </c>
      <c r="AT1554" s="155"/>
      <c r="AU1554" s="155"/>
      <c r="AV1554" s="155"/>
      <c r="AW1554" s="275" t="s">
        <v>2135</v>
      </c>
      <c r="AX1554" s="117">
        <v>310.5</v>
      </c>
      <c r="AY1554" s="167">
        <v>19.7</v>
      </c>
      <c r="AZ1554" s="168"/>
      <c r="BA1554" s="156"/>
      <c r="BB1554" s="156"/>
      <c r="BC1554" s="276"/>
      <c r="BD1554" s="155"/>
      <c r="BE1554" s="110"/>
      <c r="BF1554" s="111"/>
      <c r="BG1554" s="111"/>
      <c r="BH1554" s="110"/>
      <c r="BI1554" s="111"/>
      <c r="BJ1554" s="114"/>
      <c r="BK1554" s="178"/>
      <c r="BL1554" s="179"/>
      <c r="BM1554" s="179"/>
      <c r="BN1554" s="179"/>
      <c r="BO1554" s="179"/>
      <c r="BP1554" s="155"/>
      <c r="BQ1554" s="155"/>
      <c r="BR1554" s="122"/>
    </row>
    <row r="1555" spans="1:70" s="154" customFormat="1" ht="12" customHeight="1">
      <c r="A1555" s="272" t="s">
        <v>2143</v>
      </c>
      <c r="B1555" s="180">
        <v>288</v>
      </c>
      <c r="C1555" s="155"/>
      <c r="D1555" s="273">
        <v>302</v>
      </c>
      <c r="E1555" s="274" t="s">
        <v>276</v>
      </c>
      <c r="F1555" s="64">
        <f>IF(D1555&lt;=303.4,(D1555-'[2]Stages'!$C$66)*'[2]Stages'!$H$67+'[2]Stages'!$E$66,IF(D1555&lt;=307.2,(D1555-'[2]Stages'!$C$67)*'[2]Stages'!$H$68+'[2]Stages'!$E$67,IF(D1555&lt;=311.7,(D1555-'[2]Stages'!$C$68)*'[2]Stages'!$H$69+'[2]Stages'!$E$68,IF(D1555&lt;=318.1,(D1555-'[2]Stages'!$C$69)*'[2]Stages'!$H$70+'[2]Stages'!$E$69,IF(D1555&lt;=328.3,(D1555-'[2]Stages'!$C$70)*'[2]Stages'!$H$71+'[2]Stages'!$E$70,IF(D1555&lt;=345.3,(D1555-'[2]Stages'!$C$71)*'[2]Stages'!$H$72+'[2]Stages'!$E$71,IF(D1555&lt;=359.2,(D1555-'[2]Stages'!$C$72)*'[2]Stages'!$H$73+'[2]Stages'!$E$72)))))))</f>
        <v>302.14590909090913</v>
      </c>
      <c r="G1555" s="275" t="s">
        <v>513</v>
      </c>
      <c r="H1555" s="155" t="s">
        <v>514</v>
      </c>
      <c r="I1555" s="155"/>
      <c r="J1555" s="155"/>
      <c r="K1555" s="155" t="s">
        <v>2132</v>
      </c>
      <c r="L1555" s="155"/>
      <c r="M1555" s="155"/>
      <c r="N1555" s="155"/>
      <c r="O1555" s="155"/>
      <c r="P1555" s="155"/>
      <c r="Q1555" s="181" t="s">
        <v>701</v>
      </c>
      <c r="R1555" s="155" t="s">
        <v>2144</v>
      </c>
      <c r="S1555" s="155"/>
      <c r="T1555" s="155"/>
      <c r="U1555" s="181"/>
      <c r="V1555" s="180"/>
      <c r="W1555" s="105" t="s">
        <v>477</v>
      </c>
      <c r="X1555" s="155"/>
      <c r="Y1555" s="155"/>
      <c r="Z1555" s="155"/>
      <c r="AA1555" s="155" t="s">
        <v>2134</v>
      </c>
      <c r="AB1555" s="18"/>
      <c r="AC1555" s="180">
        <v>17.7</v>
      </c>
      <c r="AD1555" s="180"/>
      <c r="AE1555" s="180">
        <v>17.7</v>
      </c>
      <c r="AF1555" s="180"/>
      <c r="AG1555" s="180">
        <v>17.7</v>
      </c>
      <c r="AH1555" s="20"/>
      <c r="AI1555" s="188"/>
      <c r="AJ1555" s="188"/>
      <c r="AK1555" s="155"/>
      <c r="AL1555" s="155"/>
      <c r="AM1555" s="155"/>
      <c r="AN1555" s="155"/>
      <c r="AO1555" s="180"/>
      <c r="AP1555" s="155"/>
      <c r="AQ1555" s="180"/>
      <c r="AR1555" s="180"/>
      <c r="AS1555" s="180">
        <v>1984</v>
      </c>
      <c r="AT1555" s="155"/>
      <c r="AU1555" s="155"/>
      <c r="AV1555" s="155"/>
      <c r="AW1555" s="275" t="s">
        <v>2135</v>
      </c>
      <c r="AX1555" s="190">
        <v>319.89732142857144</v>
      </c>
      <c r="AY1555" s="195">
        <v>22.16</v>
      </c>
      <c r="AZ1555" s="196"/>
      <c r="BA1555" s="156"/>
      <c r="BB1555" s="156"/>
      <c r="BC1555" s="276"/>
      <c r="BD1555" s="155"/>
      <c r="BE1555" s="110"/>
      <c r="BF1555" s="111"/>
      <c r="BG1555" s="111"/>
      <c r="BH1555" s="110"/>
      <c r="BI1555" s="111"/>
      <c r="BJ1555" s="114"/>
      <c r="BK1555" s="178"/>
      <c r="BL1555" s="179"/>
      <c r="BM1555" s="179"/>
      <c r="BN1555" s="179"/>
      <c r="BO1555" s="179"/>
      <c r="BP1555" s="155"/>
      <c r="BQ1555" s="155"/>
      <c r="BR1555" s="122"/>
    </row>
    <row r="1556" spans="1:70" s="154" customFormat="1" ht="12" customHeight="1">
      <c r="A1556" s="272" t="s">
        <v>2145</v>
      </c>
      <c r="B1556" s="180">
        <v>288</v>
      </c>
      <c r="C1556" s="155"/>
      <c r="D1556" s="273">
        <v>302</v>
      </c>
      <c r="E1556" s="274" t="s">
        <v>276</v>
      </c>
      <c r="F1556" s="64">
        <f>IF(D1556&lt;=303.4,(D1556-'[2]Stages'!$C$66)*'[2]Stages'!$H$67+'[2]Stages'!$E$66,IF(D1556&lt;=307.2,(D1556-'[2]Stages'!$C$67)*'[2]Stages'!$H$68+'[2]Stages'!$E$67,IF(D1556&lt;=311.7,(D1556-'[2]Stages'!$C$68)*'[2]Stages'!$H$69+'[2]Stages'!$E$68,IF(D1556&lt;=318.1,(D1556-'[2]Stages'!$C$69)*'[2]Stages'!$H$70+'[2]Stages'!$E$69,IF(D1556&lt;=328.3,(D1556-'[2]Stages'!$C$70)*'[2]Stages'!$H$71+'[2]Stages'!$E$70,IF(D1556&lt;=345.3,(D1556-'[2]Stages'!$C$71)*'[2]Stages'!$H$72+'[2]Stages'!$E$71,IF(D1556&lt;=359.2,(D1556-'[2]Stages'!$C$72)*'[2]Stages'!$H$73+'[2]Stages'!$E$72)))))))</f>
        <v>302.14590909090913</v>
      </c>
      <c r="G1556" s="275" t="s">
        <v>513</v>
      </c>
      <c r="H1556" s="155" t="s">
        <v>514</v>
      </c>
      <c r="I1556" s="155"/>
      <c r="J1556" s="155"/>
      <c r="K1556" s="155" t="s">
        <v>2132</v>
      </c>
      <c r="L1556" s="155"/>
      <c r="M1556" s="155"/>
      <c r="N1556" s="155"/>
      <c r="O1556" s="155"/>
      <c r="P1556" s="155"/>
      <c r="Q1556" s="181" t="s">
        <v>701</v>
      </c>
      <c r="R1556" s="155" t="s">
        <v>2133</v>
      </c>
      <c r="S1556" s="155"/>
      <c r="T1556" s="155"/>
      <c r="U1556" s="181"/>
      <c r="V1556" s="180"/>
      <c r="W1556" s="105" t="s">
        <v>477</v>
      </c>
      <c r="X1556" s="155"/>
      <c r="Y1556" s="155"/>
      <c r="Z1556" s="155"/>
      <c r="AA1556" s="155" t="s">
        <v>2134</v>
      </c>
      <c r="AB1556" s="18"/>
      <c r="AC1556" s="180">
        <v>18.5</v>
      </c>
      <c r="AD1556" s="180"/>
      <c r="AE1556" s="180">
        <v>18.5</v>
      </c>
      <c r="AF1556" s="180"/>
      <c r="AG1556" s="180">
        <v>18.5</v>
      </c>
      <c r="AH1556" s="20"/>
      <c r="AI1556" s="188"/>
      <c r="AJ1556" s="188"/>
      <c r="AK1556" s="155"/>
      <c r="AL1556" s="155"/>
      <c r="AM1556" s="155"/>
      <c r="AN1556" s="155"/>
      <c r="AO1556" s="180"/>
      <c r="AP1556" s="155"/>
      <c r="AQ1556" s="180"/>
      <c r="AR1556" s="180"/>
      <c r="AS1556" s="180">
        <v>1984</v>
      </c>
      <c r="AT1556" s="155"/>
      <c r="AU1556" s="155"/>
      <c r="AV1556" s="155"/>
      <c r="AW1556" s="275" t="s">
        <v>2135</v>
      </c>
      <c r="AX1556" s="190">
        <v>319.9140625</v>
      </c>
      <c r="AY1556" s="195">
        <v>22.493333333333332</v>
      </c>
      <c r="AZ1556" s="196"/>
      <c r="BA1556" s="156"/>
      <c r="BB1556" s="156"/>
      <c r="BC1556" s="276"/>
      <c r="BD1556" s="155"/>
      <c r="BE1556" s="114"/>
      <c r="BF1556" s="115"/>
      <c r="BG1556" s="115"/>
      <c r="BH1556" s="114"/>
      <c r="BI1556" s="115"/>
      <c r="BJ1556" s="114"/>
      <c r="BK1556" s="178"/>
      <c r="BL1556" s="179"/>
      <c r="BM1556" s="179"/>
      <c r="BN1556" s="179"/>
      <c r="BO1556" s="179"/>
      <c r="BP1556" s="155"/>
      <c r="BQ1556" s="155"/>
      <c r="BR1556" s="122"/>
    </row>
    <row r="1557" spans="1:70" s="154" customFormat="1" ht="12" customHeight="1">
      <c r="A1557" s="272" t="s">
        <v>2146</v>
      </c>
      <c r="B1557" s="180">
        <v>288</v>
      </c>
      <c r="C1557" s="155"/>
      <c r="D1557" s="273">
        <v>302</v>
      </c>
      <c r="E1557" s="274" t="s">
        <v>276</v>
      </c>
      <c r="F1557" s="64">
        <f>IF(D1557&lt;=303.4,(D1557-'[2]Stages'!$C$66)*'[2]Stages'!$H$67+'[2]Stages'!$E$66,IF(D1557&lt;=307.2,(D1557-'[2]Stages'!$C$67)*'[2]Stages'!$H$68+'[2]Stages'!$E$67,IF(D1557&lt;=311.7,(D1557-'[2]Stages'!$C$68)*'[2]Stages'!$H$69+'[2]Stages'!$E$68,IF(D1557&lt;=318.1,(D1557-'[2]Stages'!$C$69)*'[2]Stages'!$H$70+'[2]Stages'!$E$69,IF(D1557&lt;=328.3,(D1557-'[2]Stages'!$C$70)*'[2]Stages'!$H$71+'[2]Stages'!$E$70,IF(D1557&lt;=345.3,(D1557-'[2]Stages'!$C$71)*'[2]Stages'!$H$72+'[2]Stages'!$E$71,IF(D1557&lt;=359.2,(D1557-'[2]Stages'!$C$72)*'[2]Stages'!$H$73+'[2]Stages'!$E$72)))))))</f>
        <v>302.14590909090913</v>
      </c>
      <c r="G1557" s="275" t="s">
        <v>513</v>
      </c>
      <c r="H1557" s="155" t="s">
        <v>514</v>
      </c>
      <c r="I1557" s="155"/>
      <c r="J1557" s="155"/>
      <c r="K1557" s="155" t="s">
        <v>2132</v>
      </c>
      <c r="L1557" s="155"/>
      <c r="M1557" s="155"/>
      <c r="N1557" s="155"/>
      <c r="O1557" s="155"/>
      <c r="P1557" s="155"/>
      <c r="Q1557" s="181" t="s">
        <v>701</v>
      </c>
      <c r="R1557" s="155" t="s">
        <v>2133</v>
      </c>
      <c r="S1557" s="181"/>
      <c r="T1557" s="155"/>
      <c r="U1557" s="181"/>
      <c r="V1557" s="180"/>
      <c r="W1557" s="105" t="s">
        <v>477</v>
      </c>
      <c r="X1557" s="155"/>
      <c r="Y1557" s="155"/>
      <c r="Z1557" s="155"/>
      <c r="AA1557" s="155" t="s">
        <v>2134</v>
      </c>
      <c r="AB1557" s="18"/>
      <c r="AC1557" s="180">
        <v>17.1</v>
      </c>
      <c r="AD1557" s="180"/>
      <c r="AE1557" s="180">
        <v>17.1</v>
      </c>
      <c r="AF1557" s="180"/>
      <c r="AG1557" s="180">
        <v>17.1</v>
      </c>
      <c r="AH1557" s="20"/>
      <c r="AI1557" s="188"/>
      <c r="AJ1557" s="188"/>
      <c r="AK1557" s="155"/>
      <c r="AL1557" s="155"/>
      <c r="AM1557" s="155"/>
      <c r="AN1557" s="155"/>
      <c r="AO1557" s="180"/>
      <c r="AP1557" s="155"/>
      <c r="AQ1557" s="180"/>
      <c r="AR1557" s="180"/>
      <c r="AS1557" s="180">
        <v>1984</v>
      </c>
      <c r="AT1557" s="155"/>
      <c r="AU1557" s="155"/>
      <c r="AV1557" s="155"/>
      <c r="AW1557" s="275" t="s">
        <v>2135</v>
      </c>
      <c r="AX1557" s="190">
        <v>319.95535714285717</v>
      </c>
      <c r="AY1557" s="195">
        <v>22.22</v>
      </c>
      <c r="AZ1557" s="196">
        <v>320</v>
      </c>
      <c r="BA1557" s="156">
        <f>AVERAGE(AY1555:AY1570)</f>
        <v>22.177111111111113</v>
      </c>
      <c r="BB1557" s="156">
        <f>STDEV(AY1555:AY1570)</f>
        <v>0.700626269356331</v>
      </c>
      <c r="BC1557" s="276">
        <f>COUNT(AY1555:AY1570)</f>
        <v>15</v>
      </c>
      <c r="BD1557" s="108">
        <f>2*BB1557/(BC1557)^0.5</f>
        <v>0.3618018497510002</v>
      </c>
      <c r="BE1557" s="114"/>
      <c r="BF1557" s="115"/>
      <c r="BG1557" s="115"/>
      <c r="BH1557" s="114"/>
      <c r="BI1557" s="115"/>
      <c r="BJ1557" s="114"/>
      <c r="BK1557" s="178"/>
      <c r="BL1557" s="179"/>
      <c r="BM1557" s="179"/>
      <c r="BN1557" s="179"/>
      <c r="BO1557" s="179"/>
      <c r="BP1557" s="155"/>
      <c r="BQ1557" s="155"/>
      <c r="BR1557" s="122"/>
    </row>
    <row r="1558" spans="1:70" ht="12" customHeight="1">
      <c r="A1558" s="272" t="s">
        <v>2147</v>
      </c>
      <c r="B1558" s="180">
        <v>288</v>
      </c>
      <c r="C1558" s="155"/>
      <c r="D1558" s="273">
        <v>302</v>
      </c>
      <c r="E1558" s="274" t="s">
        <v>276</v>
      </c>
      <c r="F1558" s="64">
        <f>IF(D1558&lt;=303.4,(D1558-'[2]Stages'!$C$66)*'[2]Stages'!$H$67+'[2]Stages'!$E$66,IF(D1558&lt;=307.2,(D1558-'[2]Stages'!$C$67)*'[2]Stages'!$H$68+'[2]Stages'!$E$67,IF(D1558&lt;=311.7,(D1558-'[2]Stages'!$C$68)*'[2]Stages'!$H$69+'[2]Stages'!$E$68,IF(D1558&lt;=318.1,(D1558-'[2]Stages'!$C$69)*'[2]Stages'!$H$70+'[2]Stages'!$E$69,IF(D1558&lt;=328.3,(D1558-'[2]Stages'!$C$70)*'[2]Stages'!$H$71+'[2]Stages'!$E$70,IF(D1558&lt;=345.3,(D1558-'[2]Stages'!$C$71)*'[2]Stages'!$H$72+'[2]Stages'!$E$71,IF(D1558&lt;=359.2,(D1558-'[2]Stages'!$C$72)*'[2]Stages'!$H$73+'[2]Stages'!$E$72)))))))</f>
        <v>302.14590909090913</v>
      </c>
      <c r="G1558" s="275" t="s">
        <v>513</v>
      </c>
      <c r="H1558" s="155" t="s">
        <v>514</v>
      </c>
      <c r="I1558" s="155"/>
      <c r="J1558" s="155"/>
      <c r="K1558" s="155" t="s">
        <v>2148</v>
      </c>
      <c r="L1558" s="155"/>
      <c r="M1558" s="155"/>
      <c r="N1558" s="155"/>
      <c r="O1558" s="155"/>
      <c r="P1558" s="155"/>
      <c r="Q1558" s="181" t="s">
        <v>701</v>
      </c>
      <c r="R1558" s="155" t="s">
        <v>2133</v>
      </c>
      <c r="S1558" s="181"/>
      <c r="T1558" s="181"/>
      <c r="U1558" s="181"/>
      <c r="V1558" s="180"/>
      <c r="W1558" s="105" t="s">
        <v>477</v>
      </c>
      <c r="X1558" s="155"/>
      <c r="Y1558" s="155"/>
      <c r="Z1558" s="155"/>
      <c r="AA1558" s="155" t="s">
        <v>2149</v>
      </c>
      <c r="AC1558" s="180">
        <v>18.5</v>
      </c>
      <c r="AD1558" s="180"/>
      <c r="AE1558" s="180">
        <v>18.5</v>
      </c>
      <c r="AF1558" s="180"/>
      <c r="AG1558" s="180">
        <v>18.5</v>
      </c>
      <c r="AI1558" s="188"/>
      <c r="AJ1558" s="188"/>
      <c r="AK1558" s="155"/>
      <c r="AL1558" s="155"/>
      <c r="AM1558" s="155"/>
      <c r="AN1558" s="155"/>
      <c r="AO1558" s="180"/>
      <c r="AP1558" s="155"/>
      <c r="AQ1558" s="180"/>
      <c r="AR1558" s="180"/>
      <c r="AS1558" s="180">
        <v>1984</v>
      </c>
      <c r="AT1558" s="155"/>
      <c r="AU1558" s="155"/>
      <c r="AV1558" s="155"/>
      <c r="AW1558" s="275" t="s">
        <v>2135</v>
      </c>
      <c r="AX1558" s="190">
        <v>319.96763392857144</v>
      </c>
      <c r="AY1558" s="195">
        <v>22.39</v>
      </c>
      <c r="AZ1558" s="196"/>
      <c r="BA1558" s="156"/>
      <c r="BB1558" s="156"/>
      <c r="BC1558" s="276"/>
      <c r="BD1558" s="155"/>
      <c r="BE1558" s="114"/>
      <c r="BF1558" s="115"/>
      <c r="BG1558" s="115"/>
      <c r="BH1558" s="114"/>
      <c r="BI1558" s="115"/>
      <c r="BJ1558" s="114"/>
      <c r="BK1558" s="178"/>
      <c r="BL1558" s="179"/>
      <c r="BM1558" s="179"/>
      <c r="BN1558" s="179"/>
      <c r="BO1558" s="179"/>
      <c r="BP1558" s="155"/>
      <c r="BQ1558" s="155"/>
      <c r="BR1558" s="122"/>
    </row>
    <row r="1559" spans="1:70" ht="12" customHeight="1">
      <c r="A1559" s="272" t="s">
        <v>2150</v>
      </c>
      <c r="B1559" s="180">
        <v>288</v>
      </c>
      <c r="C1559" s="155"/>
      <c r="D1559" s="273">
        <v>302</v>
      </c>
      <c r="E1559" s="274" t="s">
        <v>276</v>
      </c>
      <c r="F1559" s="64">
        <f>IF(D1559&lt;=303.4,(D1559-'[2]Stages'!$C$66)*'[2]Stages'!$H$67+'[2]Stages'!$E$66,IF(D1559&lt;=307.2,(D1559-'[2]Stages'!$C$67)*'[2]Stages'!$H$68+'[2]Stages'!$E$67,IF(D1559&lt;=311.7,(D1559-'[2]Stages'!$C$68)*'[2]Stages'!$H$69+'[2]Stages'!$E$68,IF(D1559&lt;=318.1,(D1559-'[2]Stages'!$C$69)*'[2]Stages'!$H$70+'[2]Stages'!$E$69,IF(D1559&lt;=328.3,(D1559-'[2]Stages'!$C$70)*'[2]Stages'!$H$71+'[2]Stages'!$E$70,IF(D1559&lt;=345.3,(D1559-'[2]Stages'!$C$71)*'[2]Stages'!$H$72+'[2]Stages'!$E$71,IF(D1559&lt;=359.2,(D1559-'[2]Stages'!$C$72)*'[2]Stages'!$H$73+'[2]Stages'!$E$72)))))))</f>
        <v>302.14590909090913</v>
      </c>
      <c r="G1559" s="275" t="s">
        <v>513</v>
      </c>
      <c r="H1559" s="155" t="s">
        <v>2151</v>
      </c>
      <c r="I1559" s="155"/>
      <c r="J1559" s="155"/>
      <c r="K1559" s="155" t="s">
        <v>2148</v>
      </c>
      <c r="L1559" s="155"/>
      <c r="M1559" s="155"/>
      <c r="N1559" s="155"/>
      <c r="O1559" s="155"/>
      <c r="P1559" s="155"/>
      <c r="Q1559" s="181" t="s">
        <v>701</v>
      </c>
      <c r="R1559" s="155"/>
      <c r="S1559" s="155"/>
      <c r="T1559" s="181"/>
      <c r="U1559" s="181"/>
      <c r="V1559" s="180"/>
      <c r="W1559" s="181" t="s">
        <v>2152</v>
      </c>
      <c r="X1559" s="155"/>
      <c r="Y1559" s="155"/>
      <c r="Z1559" s="155"/>
      <c r="AA1559" s="155" t="s">
        <v>2149</v>
      </c>
      <c r="AC1559" s="180">
        <v>18.9</v>
      </c>
      <c r="AD1559" s="180">
        <v>18.9</v>
      </c>
      <c r="AE1559" s="180"/>
      <c r="AF1559" s="180"/>
      <c r="AG1559" s="180"/>
      <c r="AI1559" s="188"/>
      <c r="AJ1559" s="188"/>
      <c r="AK1559" s="155"/>
      <c r="AL1559" s="155"/>
      <c r="AM1559" s="155"/>
      <c r="AN1559" s="155"/>
      <c r="AO1559" s="180"/>
      <c r="AP1559" s="155"/>
      <c r="AQ1559" s="180"/>
      <c r="AR1559" s="180"/>
      <c r="AS1559" s="180">
        <v>1984</v>
      </c>
      <c r="AT1559" s="155"/>
      <c r="AU1559" s="155"/>
      <c r="AV1559" s="155"/>
      <c r="AW1559" s="275" t="s">
        <v>2135</v>
      </c>
      <c r="AX1559" s="190">
        <v>320</v>
      </c>
      <c r="AY1559" s="195"/>
      <c r="AZ1559" s="196"/>
      <c r="BA1559" s="156"/>
      <c r="BB1559" s="156"/>
      <c r="BC1559" s="276"/>
      <c r="BD1559" s="155"/>
      <c r="BE1559" s="114"/>
      <c r="BF1559" s="115"/>
      <c r="BG1559" s="115"/>
      <c r="BH1559" s="114"/>
      <c r="BI1559" s="115"/>
      <c r="BJ1559" s="114"/>
      <c r="BK1559" s="178"/>
      <c r="BL1559" s="179"/>
      <c r="BM1559" s="179"/>
      <c r="BN1559" s="179"/>
      <c r="BO1559" s="179"/>
      <c r="BP1559" s="155"/>
      <c r="BQ1559" s="155"/>
      <c r="BR1559" s="122"/>
    </row>
    <row r="1560" spans="1:69" ht="12" customHeight="1">
      <c r="A1560" s="272" t="s">
        <v>2153</v>
      </c>
      <c r="B1560" s="180">
        <v>295</v>
      </c>
      <c r="C1560" s="155"/>
      <c r="D1560" s="273">
        <v>303</v>
      </c>
      <c r="E1560" s="274" t="s">
        <v>276</v>
      </c>
      <c r="F1560" s="64">
        <f>IF(D1560&lt;=303.4,(D1560-'[2]Stages'!$C$66)*'[2]Stages'!$H$67+'[2]Stages'!$E$66,IF(D1560&lt;=307.2,(D1560-'[2]Stages'!$C$67)*'[2]Stages'!$H$68+'[2]Stages'!$E$67,IF(D1560&lt;=311.7,(D1560-'[2]Stages'!$C$68)*'[2]Stages'!$H$69+'[2]Stages'!$E$68,IF(D1560&lt;=318.1,(D1560-'[2]Stages'!$C$69)*'[2]Stages'!$H$70+'[2]Stages'!$E$69,IF(D1560&lt;=328.3,(D1560-'[2]Stages'!$C$70)*'[2]Stages'!$H$71+'[2]Stages'!$E$70,IF(D1560&lt;=345.3,(D1560-'[2]Stages'!$C$71)*'[2]Stages'!$H$72+'[2]Stages'!$E$71,IF(D1560&lt;=359.2,(D1560-'[2]Stages'!$C$72)*'[2]Stages'!$H$73+'[2]Stages'!$E$72)))))))</f>
        <v>303.23454545454547</v>
      </c>
      <c r="G1560" s="275" t="s">
        <v>513</v>
      </c>
      <c r="H1560" s="155" t="s">
        <v>2154</v>
      </c>
      <c r="I1560" s="155"/>
      <c r="J1560" s="155"/>
      <c r="K1560" s="155" t="s">
        <v>2155</v>
      </c>
      <c r="L1560" s="155"/>
      <c r="M1560" s="155"/>
      <c r="N1560" s="155"/>
      <c r="O1560" s="155"/>
      <c r="P1560" s="181"/>
      <c r="Q1560" s="181" t="s">
        <v>701</v>
      </c>
      <c r="R1560" s="155" t="s">
        <v>2133</v>
      </c>
      <c r="S1560" s="155"/>
      <c r="T1560" s="155"/>
      <c r="U1560" s="181"/>
      <c r="V1560" s="180"/>
      <c r="W1560" s="105" t="s">
        <v>477</v>
      </c>
      <c r="X1560" s="155"/>
      <c r="Y1560" s="155"/>
      <c r="Z1560" s="155"/>
      <c r="AA1560" s="155" t="s">
        <v>2134</v>
      </c>
      <c r="AC1560" s="180">
        <v>17.5</v>
      </c>
      <c r="AD1560" s="180"/>
      <c r="AE1560" s="180">
        <v>17.5</v>
      </c>
      <c r="AF1560" s="180"/>
      <c r="AG1560" s="180">
        <v>17.5</v>
      </c>
      <c r="AI1560" s="188"/>
      <c r="AJ1560" s="188"/>
      <c r="AK1560" s="155"/>
      <c r="AL1560" s="155"/>
      <c r="AM1560" s="155"/>
      <c r="AN1560" s="155"/>
      <c r="AO1560" s="180"/>
      <c r="AP1560" s="155"/>
      <c r="AQ1560" s="180"/>
      <c r="AR1560" s="277"/>
      <c r="AS1560" s="180">
        <v>1984</v>
      </c>
      <c r="AT1560" s="155"/>
      <c r="AU1560" s="155"/>
      <c r="AV1560" s="155"/>
      <c r="AW1560" s="275" t="s">
        <v>2135</v>
      </c>
      <c r="AX1560" s="190">
        <v>320.05</v>
      </c>
      <c r="AY1560" s="195">
        <v>22.23</v>
      </c>
      <c r="AZ1560" s="196"/>
      <c r="BA1560" s="156"/>
      <c r="BB1560" s="156"/>
      <c r="BC1560" s="276"/>
      <c r="BD1560" s="155"/>
      <c r="BK1560" s="178"/>
      <c r="BL1560" s="179"/>
      <c r="BM1560" s="179"/>
      <c r="BN1560" s="179"/>
      <c r="BO1560" s="179"/>
      <c r="BP1560" s="155"/>
      <c r="BQ1560" s="155"/>
    </row>
    <row r="1561" spans="1:69" ht="12" customHeight="1">
      <c r="A1561" s="272" t="s">
        <v>2156</v>
      </c>
      <c r="B1561" s="180">
        <v>295</v>
      </c>
      <c r="C1561" s="155"/>
      <c r="D1561" s="273">
        <v>303</v>
      </c>
      <c r="E1561" s="274" t="s">
        <v>276</v>
      </c>
      <c r="F1561" s="64">
        <f>IF(D1561&lt;=303.4,(D1561-'[2]Stages'!$C$66)*'[2]Stages'!$H$67+'[2]Stages'!$E$66,IF(D1561&lt;=307.2,(D1561-'[2]Stages'!$C$67)*'[2]Stages'!$H$68+'[2]Stages'!$E$67,IF(D1561&lt;=311.7,(D1561-'[2]Stages'!$C$68)*'[2]Stages'!$H$69+'[2]Stages'!$E$68,IF(D1561&lt;=318.1,(D1561-'[2]Stages'!$C$69)*'[2]Stages'!$H$70+'[2]Stages'!$E$69,IF(D1561&lt;=328.3,(D1561-'[2]Stages'!$C$70)*'[2]Stages'!$H$71+'[2]Stages'!$E$70,IF(D1561&lt;=345.3,(D1561-'[2]Stages'!$C$71)*'[2]Stages'!$H$72+'[2]Stages'!$E$71,IF(D1561&lt;=359.2,(D1561-'[2]Stages'!$C$72)*'[2]Stages'!$H$73+'[2]Stages'!$E$72)))))))</f>
        <v>303.23454545454547</v>
      </c>
      <c r="G1561" s="275" t="s">
        <v>513</v>
      </c>
      <c r="H1561" s="155" t="s">
        <v>2154</v>
      </c>
      <c r="I1561" s="155"/>
      <c r="J1561" s="155"/>
      <c r="K1561" s="155" t="s">
        <v>2157</v>
      </c>
      <c r="L1561" s="155"/>
      <c r="M1561" s="155"/>
      <c r="N1561" s="155"/>
      <c r="O1561" s="155"/>
      <c r="P1561" s="181"/>
      <c r="Q1561" s="181" t="s">
        <v>701</v>
      </c>
      <c r="R1561" s="155" t="s">
        <v>2133</v>
      </c>
      <c r="S1561" s="155"/>
      <c r="T1561" s="155"/>
      <c r="U1561" s="181"/>
      <c r="V1561" s="180"/>
      <c r="W1561" s="155" t="s">
        <v>2152</v>
      </c>
      <c r="X1561" s="155"/>
      <c r="Y1561" s="155"/>
      <c r="Z1561" s="155"/>
      <c r="AA1561" s="155" t="s">
        <v>2134</v>
      </c>
      <c r="AC1561" s="180">
        <v>15.6</v>
      </c>
      <c r="AD1561" s="180">
        <v>15.6</v>
      </c>
      <c r="AE1561" s="180"/>
      <c r="AF1561" s="180"/>
      <c r="AG1561" s="180"/>
      <c r="AI1561" s="188"/>
      <c r="AJ1561" s="188"/>
      <c r="AK1561" s="155"/>
      <c r="AL1561" s="155"/>
      <c r="AM1561" s="155"/>
      <c r="AN1561" s="155"/>
      <c r="AO1561" s="180"/>
      <c r="AP1561" s="155"/>
      <c r="AQ1561" s="180"/>
      <c r="AR1561" s="277"/>
      <c r="AS1561" s="180">
        <v>1984</v>
      </c>
      <c r="AT1561" s="155"/>
      <c r="AU1561" s="155"/>
      <c r="AV1561" s="155"/>
      <c r="AW1561" s="275" t="s">
        <v>2135</v>
      </c>
      <c r="AX1561" s="190">
        <v>320.12276785714283</v>
      </c>
      <c r="AY1561" s="195">
        <v>22.24</v>
      </c>
      <c r="AZ1561" s="196"/>
      <c r="BA1561" s="156"/>
      <c r="BB1561" s="156"/>
      <c r="BC1561" s="276"/>
      <c r="BD1561" s="155"/>
      <c r="BK1561" s="178"/>
      <c r="BL1561" s="179"/>
      <c r="BM1561" s="179"/>
      <c r="BN1561" s="179"/>
      <c r="BO1561" s="179"/>
      <c r="BP1561" s="155"/>
      <c r="BQ1561" s="155"/>
    </row>
    <row r="1562" spans="1:56" ht="12" customHeight="1">
      <c r="A1562" s="272" t="s">
        <v>2158</v>
      </c>
      <c r="B1562" s="180">
        <v>300</v>
      </c>
      <c r="C1562" s="155"/>
      <c r="D1562" s="273">
        <v>305</v>
      </c>
      <c r="E1562" s="274" t="s">
        <v>276</v>
      </c>
      <c r="F1562" s="64">
        <f>IF(D1562&lt;=303.4,(D1562-'[2]Stages'!$C$66)*'[2]Stages'!$H$67+'[2]Stages'!$E$66,IF(D1562&lt;=307.2,(D1562-'[2]Stages'!$C$67)*'[2]Stages'!$H$68+'[2]Stages'!$E$67,IF(D1562&lt;=311.7,(D1562-'[2]Stages'!$C$68)*'[2]Stages'!$H$69+'[2]Stages'!$E$68,IF(D1562&lt;=318.1,(D1562-'[2]Stages'!$C$69)*'[2]Stages'!$H$70+'[2]Stages'!$E$69,IF(D1562&lt;=328.3,(D1562-'[2]Stages'!$C$70)*'[2]Stages'!$H$71+'[2]Stages'!$E$70,IF(D1562&lt;=345.3,(D1562-'[2]Stages'!$C$71)*'[2]Stages'!$H$72+'[2]Stages'!$E$71,IF(D1562&lt;=359.2,(D1562-'[2]Stages'!$C$72)*'[2]Stages'!$H$73+'[2]Stages'!$E$72)))))))</f>
        <v>305.0678947368421</v>
      </c>
      <c r="G1562" s="275" t="s">
        <v>513</v>
      </c>
      <c r="H1562" s="155" t="s">
        <v>2159</v>
      </c>
      <c r="I1562" s="155"/>
      <c r="J1562" s="155"/>
      <c r="K1562" s="155" t="s">
        <v>2160</v>
      </c>
      <c r="L1562" s="155"/>
      <c r="M1562" s="155"/>
      <c r="N1562" s="155"/>
      <c r="O1562" s="155"/>
      <c r="P1562" s="155"/>
      <c r="Q1562" s="181" t="s">
        <v>701</v>
      </c>
      <c r="R1562" s="155" t="s">
        <v>2161</v>
      </c>
      <c r="S1562" s="181"/>
      <c r="T1562" s="155"/>
      <c r="U1562" s="181"/>
      <c r="V1562" s="180"/>
      <c r="W1562" s="105" t="s">
        <v>477</v>
      </c>
      <c r="X1562" s="155"/>
      <c r="Y1562" s="155"/>
      <c r="Z1562" s="155"/>
      <c r="AA1562" s="155" t="s">
        <v>2162</v>
      </c>
      <c r="AC1562" s="180">
        <v>18.9</v>
      </c>
      <c r="AD1562" s="180"/>
      <c r="AE1562" s="180">
        <v>18.9</v>
      </c>
      <c r="AF1562" s="180"/>
      <c r="AG1562" s="180">
        <v>18.9</v>
      </c>
      <c r="AI1562" s="188"/>
      <c r="AJ1562" s="188"/>
      <c r="AK1562" s="155"/>
      <c r="AL1562" s="155"/>
      <c r="AM1562" s="155"/>
      <c r="AN1562" s="155"/>
      <c r="AO1562" s="180"/>
      <c r="AP1562" s="155"/>
      <c r="AQ1562" s="180"/>
      <c r="AR1562" s="180"/>
      <c r="AS1562" s="180">
        <v>1984</v>
      </c>
      <c r="AT1562" s="155"/>
      <c r="AU1562" s="155"/>
      <c r="AV1562" s="155"/>
      <c r="AW1562" s="275" t="s">
        <v>2135</v>
      </c>
      <c r="AX1562" s="190">
        <v>320.140625</v>
      </c>
      <c r="AY1562" s="195">
        <v>22.14</v>
      </c>
      <c r="AZ1562" s="196"/>
      <c r="BA1562" s="156"/>
      <c r="BB1562" s="156"/>
      <c r="BC1562" s="276"/>
      <c r="BD1562" s="155"/>
    </row>
    <row r="1563" spans="1:56" ht="12" customHeight="1">
      <c r="A1563" s="272" t="s">
        <v>2163</v>
      </c>
      <c r="B1563" s="180">
        <v>300</v>
      </c>
      <c r="C1563" s="155"/>
      <c r="D1563" s="273">
        <v>307</v>
      </c>
      <c r="E1563" s="274" t="s">
        <v>276</v>
      </c>
      <c r="F1563" s="64">
        <f>IF(D1563&lt;=303.4,(D1563-'[2]Stages'!$C$66)*'[2]Stages'!$H$67+'[2]Stages'!$E$66,IF(D1563&lt;=307.2,(D1563-'[2]Stages'!$C$67)*'[2]Stages'!$H$68+'[2]Stages'!$E$67,IF(D1563&lt;=311.7,(D1563-'[2]Stages'!$C$68)*'[2]Stages'!$H$69+'[2]Stages'!$E$68,IF(D1563&lt;=318.1,(D1563-'[2]Stages'!$C$69)*'[2]Stages'!$H$70+'[2]Stages'!$E$69,IF(D1563&lt;=328.3,(D1563-'[2]Stages'!$C$70)*'[2]Stages'!$H$71+'[2]Stages'!$E$70,IF(D1563&lt;=345.3,(D1563-'[2]Stages'!$C$71)*'[2]Stages'!$H$72+'[2]Stages'!$E$71,IF(D1563&lt;=359.2,(D1563-'[2]Stages'!$C$72)*'[2]Stages'!$H$73+'[2]Stages'!$E$72)))))))</f>
        <v>306.8152631578948</v>
      </c>
      <c r="G1563" s="275" t="s">
        <v>513</v>
      </c>
      <c r="H1563" s="155" t="s">
        <v>2164</v>
      </c>
      <c r="I1563" s="155"/>
      <c r="J1563" s="155"/>
      <c r="K1563" s="155" t="s">
        <v>2165</v>
      </c>
      <c r="L1563" s="155"/>
      <c r="M1563" s="155"/>
      <c r="N1563" s="155"/>
      <c r="O1563" s="155"/>
      <c r="P1563" s="155"/>
      <c r="Q1563" s="181" t="s">
        <v>701</v>
      </c>
      <c r="R1563" s="155" t="s">
        <v>2161</v>
      </c>
      <c r="S1563" s="181"/>
      <c r="T1563" s="155"/>
      <c r="U1563" s="181"/>
      <c r="V1563" s="180"/>
      <c r="W1563" s="105" t="s">
        <v>477</v>
      </c>
      <c r="X1563" s="155"/>
      <c r="Y1563" s="155"/>
      <c r="Z1563" s="155"/>
      <c r="AA1563" s="155" t="s">
        <v>2162</v>
      </c>
      <c r="AC1563" s="180">
        <v>18.3</v>
      </c>
      <c r="AD1563" s="180"/>
      <c r="AE1563" s="180">
        <v>18.3</v>
      </c>
      <c r="AF1563" s="180"/>
      <c r="AG1563" s="180">
        <v>18.3</v>
      </c>
      <c r="AI1563" s="188"/>
      <c r="AJ1563" s="188"/>
      <c r="AK1563" s="155"/>
      <c r="AL1563" s="155"/>
      <c r="AM1563" s="155"/>
      <c r="AN1563" s="155"/>
      <c r="AO1563" s="180"/>
      <c r="AP1563" s="155"/>
      <c r="AQ1563" s="180"/>
      <c r="AR1563" s="180"/>
      <c r="AS1563" s="180">
        <v>1984</v>
      </c>
      <c r="AT1563" s="155"/>
      <c r="AU1563" s="155"/>
      <c r="AV1563" s="155"/>
      <c r="AW1563" s="275" t="s">
        <v>2135</v>
      </c>
      <c r="AX1563" s="190">
        <v>320.203125</v>
      </c>
      <c r="AY1563" s="195">
        <v>22.77</v>
      </c>
      <c r="AZ1563" s="196"/>
      <c r="BA1563" s="156"/>
      <c r="BB1563" s="156"/>
      <c r="BC1563" s="276"/>
      <c r="BD1563" s="155"/>
    </row>
    <row r="1564" spans="1:56" ht="12" customHeight="1">
      <c r="A1564" s="272" t="s">
        <v>2166</v>
      </c>
      <c r="B1564" s="180">
        <v>305</v>
      </c>
      <c r="C1564" s="155"/>
      <c r="D1564" s="273">
        <v>310</v>
      </c>
      <c r="E1564" s="274" t="s">
        <v>276</v>
      </c>
      <c r="F1564" s="64">
        <f>IF(D1564&lt;=303.4,(D1564-'[2]Stages'!$C$66)*'[2]Stages'!$H$67+'[2]Stages'!$E$66,IF(D1564&lt;=307.2,(D1564-'[2]Stages'!$C$67)*'[2]Stages'!$H$68+'[2]Stages'!$E$67,IF(D1564&lt;=311.7,(D1564-'[2]Stages'!$C$68)*'[2]Stages'!$H$69+'[2]Stages'!$E$68,IF(D1564&lt;=318.1,(D1564-'[2]Stages'!$C$69)*'[2]Stages'!$H$70+'[2]Stages'!$E$69,IF(D1564&lt;=328.3,(D1564-'[2]Stages'!$C$70)*'[2]Stages'!$H$71+'[2]Stages'!$E$70,IF(D1564&lt;=345.3,(D1564-'[2]Stages'!$C$71)*'[2]Stages'!$H$72+'[2]Stages'!$E$71,IF(D1564&lt;=359.2,(D1564-'[2]Stages'!$C$72)*'[2]Stages'!$H$73+'[2]Stages'!$E$72)))))))</f>
        <v>312.26022222222224</v>
      </c>
      <c r="G1564" s="275" t="s">
        <v>513</v>
      </c>
      <c r="H1564" s="155" t="s">
        <v>2167</v>
      </c>
      <c r="I1564" s="155"/>
      <c r="J1564" s="155"/>
      <c r="K1564" s="155" t="s">
        <v>2168</v>
      </c>
      <c r="L1564" s="155"/>
      <c r="M1564" s="155"/>
      <c r="N1564" s="155"/>
      <c r="O1564" s="181"/>
      <c r="P1564" s="181"/>
      <c r="Q1564" s="181" t="s">
        <v>701</v>
      </c>
      <c r="R1564" s="155" t="s">
        <v>2133</v>
      </c>
      <c r="S1564" s="155"/>
      <c r="T1564" s="155"/>
      <c r="U1564" s="181"/>
      <c r="V1564" s="180"/>
      <c r="W1564" s="105" t="s">
        <v>477</v>
      </c>
      <c r="X1564" s="155"/>
      <c r="Y1564" s="155"/>
      <c r="Z1564" s="155"/>
      <c r="AA1564" s="155" t="s">
        <v>2134</v>
      </c>
      <c r="AC1564" s="180">
        <v>18.2</v>
      </c>
      <c r="AD1564" s="180"/>
      <c r="AE1564" s="180">
        <v>18.2</v>
      </c>
      <c r="AF1564" s="180"/>
      <c r="AG1564" s="180">
        <v>18.2</v>
      </c>
      <c r="AI1564" s="188"/>
      <c r="AJ1564" s="188"/>
      <c r="AK1564" s="155"/>
      <c r="AL1564" s="155"/>
      <c r="AM1564" s="155"/>
      <c r="AN1564" s="155"/>
      <c r="AO1564" s="180"/>
      <c r="AP1564" s="155"/>
      <c r="AQ1564" s="277"/>
      <c r="AR1564" s="180"/>
      <c r="AS1564" s="180">
        <v>1984</v>
      </c>
      <c r="AT1564" s="155"/>
      <c r="AU1564" s="155"/>
      <c r="AV1564" s="155"/>
      <c r="AW1564" s="275" t="s">
        <v>2135</v>
      </c>
      <c r="AX1564" s="190">
        <v>320.2377232142857</v>
      </c>
      <c r="AY1564" s="195">
        <v>22.28333333333333</v>
      </c>
      <c r="AZ1564" s="196"/>
      <c r="BA1564" s="156"/>
      <c r="BB1564" s="156"/>
      <c r="BC1564" s="276"/>
      <c r="BD1564" s="155"/>
    </row>
    <row r="1565" spans="3:62" ht="12" customHeight="1">
      <c r="C1565" s="117"/>
      <c r="D1565" s="124">
        <v>320</v>
      </c>
      <c r="E1565" s="103" t="s">
        <v>276</v>
      </c>
      <c r="F1565" s="64">
        <f>IF(D1565&lt;=303.4,(D1565-'[2]Stages'!$C$66)*'[2]Stages'!$H$67+'[2]Stages'!$E$66,IF(D1565&lt;=307.2,(D1565-'[2]Stages'!$C$67)*'[2]Stages'!$H$68+'[2]Stages'!$E$67,IF(D1565&lt;=311.7,(D1565-'[2]Stages'!$C$68)*'[2]Stages'!$H$69+'[2]Stages'!$E$68,IF(D1565&lt;=318.1,(D1565-'[2]Stages'!$C$69)*'[2]Stages'!$H$70+'[2]Stages'!$E$69,IF(D1565&lt;=328.3,(D1565-'[2]Stages'!$C$70)*'[2]Stages'!$H$71+'[2]Stages'!$E$70,IF(D1565&lt;=345.3,(D1565-'[2]Stages'!$C$71)*'[2]Stages'!$H$72+'[2]Stages'!$E$71,IF(D1565&lt;=359.2,(D1565-'[2]Stages'!$C$72)*'[2]Stages'!$H$73+'[2]Stages'!$E$72)))))))</f>
        <v>324.4035294117647</v>
      </c>
      <c r="G1565" s="101" t="s">
        <v>737</v>
      </c>
      <c r="Q1565" s="101" t="s">
        <v>701</v>
      </c>
      <c r="R1565" s="117" t="s">
        <v>738</v>
      </c>
      <c r="U1565" s="149" t="s">
        <v>739</v>
      </c>
      <c r="V1565" s="188"/>
      <c r="W1565" s="105" t="s">
        <v>477</v>
      </c>
      <c r="AB1565" s="18">
        <v>22.4</v>
      </c>
      <c r="AC1565" s="188"/>
      <c r="AE1565" s="188"/>
      <c r="AF1565" s="188"/>
      <c r="AG1565" s="188"/>
      <c r="AI1565" s="198"/>
      <c r="AJ1565" s="198"/>
      <c r="AS1565" s="100">
        <v>2008</v>
      </c>
      <c r="AW1565" s="101" t="s">
        <v>740</v>
      </c>
      <c r="AX1565" s="190">
        <v>334.2307692307692</v>
      </c>
      <c r="AY1565" s="193">
        <v>20.595</v>
      </c>
      <c r="AZ1565" s="168">
        <v>334</v>
      </c>
      <c r="BA1565" s="108">
        <f>AVERAGE(AY1562:AY1565)</f>
        <v>21.94708333333333</v>
      </c>
      <c r="BB1565" s="108">
        <f>STDEV(AY1562:AY1565)</f>
        <v>0.9408510479584135</v>
      </c>
      <c r="BC1565" s="109">
        <f>COUNT(AY1562:AY1565)</f>
        <v>4</v>
      </c>
      <c r="BD1565" s="108">
        <f>2*BB1565/(BC1565)^0.5</f>
        <v>0.9408510479584135</v>
      </c>
      <c r="BJ1565" s="114"/>
    </row>
    <row r="1566" spans="1:62" ht="12" customHeight="1">
      <c r="A1566" s="272" t="s">
        <v>2169</v>
      </c>
      <c r="B1566" s="180">
        <v>325</v>
      </c>
      <c r="C1566" s="155"/>
      <c r="D1566" s="273">
        <v>330</v>
      </c>
      <c r="E1566" s="274" t="s">
        <v>276</v>
      </c>
      <c r="F1566" s="64">
        <f>IF(D1566&lt;=303.4,(D1566-'[2]Stages'!$C$66)*'[2]Stages'!$H$67+'[2]Stages'!$E$66,IF(D1566&lt;=307.2,(D1566-'[2]Stages'!$C$67)*'[2]Stages'!$H$68+'[2]Stages'!$E$67,IF(D1566&lt;=311.7,(D1566-'[2]Stages'!$C$68)*'[2]Stages'!$H$69+'[2]Stages'!$E$68,IF(D1566&lt;=318.1,(D1566-'[2]Stages'!$C$69)*'[2]Stages'!$H$70+'[2]Stages'!$E$69,IF(D1566&lt;=328.3,(D1566-'[2]Stages'!$C$70)*'[2]Stages'!$H$71+'[2]Stages'!$E$70,IF(D1566&lt;=345.3,(D1566-'[2]Stages'!$C$71)*'[2]Stages'!$H$72+'[2]Stages'!$E$71,IF(D1566&lt;=359.2,(D1566-'[2]Stages'!$C$72)*'[2]Stages'!$H$73+'[2]Stages'!$E$72)))))))</f>
        <v>331.24999999999994</v>
      </c>
      <c r="G1566" s="275" t="s">
        <v>737</v>
      </c>
      <c r="H1566" s="155" t="s">
        <v>2170</v>
      </c>
      <c r="I1566" s="155"/>
      <c r="J1566" s="155"/>
      <c r="K1566" s="155" t="s">
        <v>2171</v>
      </c>
      <c r="L1566" s="155"/>
      <c r="M1566" s="155"/>
      <c r="N1566" s="155"/>
      <c r="O1566" s="155"/>
      <c r="P1566" s="155"/>
      <c r="Q1566" s="181" t="s">
        <v>701</v>
      </c>
      <c r="R1566" s="155" t="s">
        <v>2172</v>
      </c>
      <c r="S1566" s="155"/>
      <c r="T1566" s="155"/>
      <c r="U1566" s="181"/>
      <c r="V1566" s="180"/>
      <c r="W1566" s="105" t="s">
        <v>477</v>
      </c>
      <c r="X1566" s="155"/>
      <c r="Y1566" s="155"/>
      <c r="Z1566" s="155"/>
      <c r="AA1566" s="155" t="s">
        <v>2173</v>
      </c>
      <c r="AC1566" s="180">
        <v>17.9</v>
      </c>
      <c r="AD1566" s="180"/>
      <c r="AE1566" s="180">
        <v>17.9</v>
      </c>
      <c r="AF1566" s="180"/>
      <c r="AG1566" s="180">
        <v>17.9</v>
      </c>
      <c r="AI1566" s="188"/>
      <c r="AJ1566" s="188"/>
      <c r="AK1566" s="155"/>
      <c r="AL1566" s="155"/>
      <c r="AM1566" s="155"/>
      <c r="AN1566" s="155"/>
      <c r="AO1566" s="180"/>
      <c r="AP1566" s="155"/>
      <c r="AQ1566" s="180"/>
      <c r="AR1566" s="180"/>
      <c r="AS1566" s="180">
        <v>1984</v>
      </c>
      <c r="AT1566" s="155"/>
      <c r="AU1566" s="155"/>
      <c r="AV1566" s="155"/>
      <c r="AW1566" s="275" t="s">
        <v>2135</v>
      </c>
      <c r="AX1566" s="190">
        <v>320.26674107142856</v>
      </c>
      <c r="AY1566" s="195">
        <v>21.63</v>
      </c>
      <c r="AZ1566" s="196"/>
      <c r="BA1566" s="156"/>
      <c r="BB1566" s="156"/>
      <c r="BC1566" s="276"/>
      <c r="BD1566" s="155"/>
      <c r="BJ1566" s="114"/>
    </row>
    <row r="1567" spans="1:62" ht="12" customHeight="1">
      <c r="A1567" s="272" t="s">
        <v>2174</v>
      </c>
      <c r="B1567" s="180">
        <v>340</v>
      </c>
      <c r="C1567" s="155"/>
      <c r="D1567" s="273">
        <v>341</v>
      </c>
      <c r="E1567" s="274" t="s">
        <v>276</v>
      </c>
      <c r="F1567" s="64">
        <f>IF(D1567&lt;=303.4,(D1567-'[2]Stages'!$C$66)*'[2]Stages'!$H$67+'[2]Stages'!$E$66,IF(D1567&lt;=307.2,(D1567-'[2]Stages'!$C$67)*'[2]Stages'!$H$68+'[2]Stages'!$E$67,IF(D1567&lt;=311.7,(D1567-'[2]Stages'!$C$68)*'[2]Stages'!$H$69+'[2]Stages'!$E$68,IF(D1567&lt;=318.1,(D1567-'[2]Stages'!$C$69)*'[2]Stages'!$H$70+'[2]Stages'!$E$69,IF(D1567&lt;=328.3,(D1567-'[2]Stages'!$C$70)*'[2]Stages'!$H$71+'[2]Stages'!$E$70,IF(D1567&lt;=345.3,(D1567-'[2]Stages'!$C$71)*'[2]Stages'!$H$72+'[2]Stages'!$E$71,IF(D1567&lt;=359.2,(D1567-'[2]Stages'!$C$72)*'[2]Stages'!$H$73+'[2]Stages'!$E$72)))))))</f>
        <v>342.3794117647059</v>
      </c>
      <c r="G1567" s="275" t="s">
        <v>737</v>
      </c>
      <c r="H1567" s="155" t="s">
        <v>2175</v>
      </c>
      <c r="I1567" s="155"/>
      <c r="J1567" s="155"/>
      <c r="K1567" s="155" t="s">
        <v>2176</v>
      </c>
      <c r="L1567" s="155"/>
      <c r="M1567" s="155"/>
      <c r="N1567" s="155"/>
      <c r="O1567" s="155"/>
      <c r="P1567" s="155"/>
      <c r="Q1567" s="181" t="s">
        <v>701</v>
      </c>
      <c r="R1567" s="155" t="s">
        <v>2172</v>
      </c>
      <c r="S1567" s="155"/>
      <c r="T1567" s="155"/>
      <c r="U1567" s="181"/>
      <c r="V1567" s="180"/>
      <c r="W1567" s="155" t="s">
        <v>2152</v>
      </c>
      <c r="X1567" s="155"/>
      <c r="Y1567" s="155"/>
      <c r="Z1567" s="155"/>
      <c r="AA1567" s="155" t="s">
        <v>2173</v>
      </c>
      <c r="AC1567" s="180">
        <v>16.7</v>
      </c>
      <c r="AD1567" s="180">
        <v>16.7</v>
      </c>
      <c r="AE1567" s="180"/>
      <c r="AF1567" s="180"/>
      <c r="AG1567" s="180"/>
      <c r="AI1567" s="188"/>
      <c r="AJ1567" s="188"/>
      <c r="AK1567" s="155"/>
      <c r="AL1567" s="155"/>
      <c r="AM1567" s="155"/>
      <c r="AN1567" s="155"/>
      <c r="AO1567" s="180"/>
      <c r="AP1567" s="155"/>
      <c r="AQ1567" s="180"/>
      <c r="AR1567" s="180"/>
      <c r="AS1567" s="180">
        <v>1984</v>
      </c>
      <c r="AT1567" s="155"/>
      <c r="AU1567" s="155"/>
      <c r="AV1567" s="155"/>
      <c r="AW1567" s="275" t="s">
        <v>2135</v>
      </c>
      <c r="AX1567" s="190">
        <v>320.28236607142856</v>
      </c>
      <c r="AY1567" s="195">
        <v>22.76</v>
      </c>
      <c r="AZ1567" s="196"/>
      <c r="BA1567" s="156"/>
      <c r="BB1567" s="156"/>
      <c r="BC1567" s="276"/>
      <c r="BD1567" s="155"/>
      <c r="BJ1567" s="114"/>
    </row>
    <row r="1568" spans="1:62" ht="12" customHeight="1">
      <c r="A1568" s="272" t="s">
        <v>2177</v>
      </c>
      <c r="B1568" s="180">
        <v>340</v>
      </c>
      <c r="C1568" s="155"/>
      <c r="D1568" s="273">
        <v>341</v>
      </c>
      <c r="E1568" s="274" t="s">
        <v>276</v>
      </c>
      <c r="F1568" s="64">
        <f>IF(D1568&lt;=303.4,(D1568-'[2]Stages'!$C$66)*'[2]Stages'!$H$67+'[2]Stages'!$E$66,IF(D1568&lt;=307.2,(D1568-'[2]Stages'!$C$67)*'[2]Stages'!$H$68+'[2]Stages'!$E$67,IF(D1568&lt;=311.7,(D1568-'[2]Stages'!$C$68)*'[2]Stages'!$H$69+'[2]Stages'!$E$68,IF(D1568&lt;=318.1,(D1568-'[2]Stages'!$C$69)*'[2]Stages'!$H$70+'[2]Stages'!$E$69,IF(D1568&lt;=328.3,(D1568-'[2]Stages'!$C$70)*'[2]Stages'!$H$71+'[2]Stages'!$E$70,IF(D1568&lt;=345.3,(D1568-'[2]Stages'!$C$71)*'[2]Stages'!$H$72+'[2]Stages'!$E$71,IF(D1568&lt;=359.2,(D1568-'[2]Stages'!$C$72)*'[2]Stages'!$H$73+'[2]Stages'!$E$72)))))))</f>
        <v>342.3794117647059</v>
      </c>
      <c r="G1568" s="275" t="s">
        <v>737</v>
      </c>
      <c r="H1568" s="155" t="s">
        <v>2178</v>
      </c>
      <c r="I1568" s="155"/>
      <c r="J1568" s="155"/>
      <c r="K1568" s="155" t="s">
        <v>2179</v>
      </c>
      <c r="L1568" s="155"/>
      <c r="M1568" s="155"/>
      <c r="N1568" s="155"/>
      <c r="O1568" s="155"/>
      <c r="P1568" s="181"/>
      <c r="Q1568" s="181" t="s">
        <v>701</v>
      </c>
      <c r="R1568" s="155" t="s">
        <v>1724</v>
      </c>
      <c r="S1568" s="155"/>
      <c r="T1568" s="155"/>
      <c r="U1568" s="181"/>
      <c r="V1568" s="180"/>
      <c r="W1568" s="105" t="s">
        <v>477</v>
      </c>
      <c r="X1568" s="155"/>
      <c r="Y1568" s="155"/>
      <c r="Z1568" s="155"/>
      <c r="AA1568" s="155" t="s">
        <v>2162</v>
      </c>
      <c r="AC1568" s="180">
        <v>18.4</v>
      </c>
      <c r="AD1568" s="180"/>
      <c r="AE1568" s="180">
        <v>18.4</v>
      </c>
      <c r="AF1568" s="180"/>
      <c r="AG1568" s="180">
        <v>18.4</v>
      </c>
      <c r="AI1568" s="188"/>
      <c r="AJ1568" s="188"/>
      <c r="AK1568" s="155"/>
      <c r="AL1568" s="155"/>
      <c r="AM1568" s="155"/>
      <c r="AN1568" s="155"/>
      <c r="AO1568" s="180"/>
      <c r="AP1568" s="155"/>
      <c r="AQ1568" s="180"/>
      <c r="AR1568" s="180"/>
      <c r="AS1568" s="180">
        <v>1984</v>
      </c>
      <c r="AT1568" s="155"/>
      <c r="AU1568" s="155"/>
      <c r="AV1568" s="155"/>
      <c r="AW1568" s="275" t="s">
        <v>2135</v>
      </c>
      <c r="AX1568" s="190">
        <v>320.3314732142857</v>
      </c>
      <c r="AY1568" s="195">
        <v>21.095</v>
      </c>
      <c r="AZ1568" s="196"/>
      <c r="BA1568" s="156"/>
      <c r="BB1568" s="156"/>
      <c r="BC1568" s="276"/>
      <c r="BD1568" s="155"/>
      <c r="BE1568" s="177"/>
      <c r="BF1568" s="177"/>
      <c r="BG1568" s="177"/>
      <c r="BH1568" s="177"/>
      <c r="BI1568" s="177"/>
      <c r="BJ1568" s="177"/>
    </row>
    <row r="1569" spans="1:62" ht="12" customHeight="1">
      <c r="A1569" s="272" t="s">
        <v>2180</v>
      </c>
      <c r="B1569" s="180">
        <v>355</v>
      </c>
      <c r="C1569" s="155"/>
      <c r="D1569" s="273">
        <v>352</v>
      </c>
      <c r="E1569" s="274" t="s">
        <v>276</v>
      </c>
      <c r="F1569" s="64">
        <f>IF(D1569&lt;=303.4,(D1569-'[2]Stages'!$C$66)*'[2]Stages'!$H$67+'[2]Stages'!$E$66,IF(D1569&lt;=307.2,(D1569-'[2]Stages'!$C$67)*'[2]Stages'!$H$68+'[2]Stages'!$E$67,IF(D1569&lt;=311.7,(D1569-'[2]Stages'!$C$68)*'[2]Stages'!$H$69+'[2]Stages'!$E$68,IF(D1569&lt;=318.1,(D1569-'[2]Stages'!$C$69)*'[2]Stages'!$H$70+'[2]Stages'!$E$69,IF(D1569&lt;=328.3,(D1569-'[2]Stages'!$C$70)*'[2]Stages'!$H$71+'[2]Stages'!$E$70,IF(D1569&lt;=345.3,(D1569-'[2]Stages'!$C$71)*'[2]Stages'!$H$72+'[2]Stages'!$E$71,IF(D1569&lt;=359.2,(D1569-'[2]Stages'!$C$72)*'[2]Stages'!$H$73+'[2]Stages'!$E$72)))))))</f>
        <v>352.61539568345324</v>
      </c>
      <c r="G1569" s="275" t="s">
        <v>737</v>
      </c>
      <c r="H1569" s="155" t="s">
        <v>2181</v>
      </c>
      <c r="I1569" s="155"/>
      <c r="J1569" s="155"/>
      <c r="K1569" s="155" t="s">
        <v>2182</v>
      </c>
      <c r="L1569" s="155"/>
      <c r="M1569" s="155"/>
      <c r="N1569" s="155"/>
      <c r="O1569" s="155"/>
      <c r="P1569" s="155"/>
      <c r="Q1569" s="181" t="s">
        <v>701</v>
      </c>
      <c r="R1569" s="155" t="s">
        <v>2172</v>
      </c>
      <c r="S1569" s="155"/>
      <c r="T1569" s="155"/>
      <c r="U1569" s="181"/>
      <c r="V1569" s="180"/>
      <c r="W1569" s="105" t="s">
        <v>477</v>
      </c>
      <c r="X1569" s="155"/>
      <c r="Y1569" s="155"/>
      <c r="Z1569" s="155"/>
      <c r="AA1569" s="155" t="s">
        <v>2173</v>
      </c>
      <c r="AC1569" s="180">
        <v>16.8</v>
      </c>
      <c r="AD1569" s="180"/>
      <c r="AE1569" s="180">
        <v>16.8</v>
      </c>
      <c r="AF1569" s="180"/>
      <c r="AG1569" s="180">
        <v>16.8</v>
      </c>
      <c r="AI1569" s="188"/>
      <c r="AJ1569" s="188"/>
      <c r="AK1569" s="155"/>
      <c r="AL1569" s="155"/>
      <c r="AM1569" s="155"/>
      <c r="AN1569" s="155"/>
      <c r="AO1569" s="180"/>
      <c r="AP1569" s="155"/>
      <c r="AQ1569" s="180"/>
      <c r="AR1569" s="180"/>
      <c r="AS1569" s="180">
        <v>1984</v>
      </c>
      <c r="AT1569" s="155"/>
      <c r="AU1569" s="155"/>
      <c r="AV1569" s="155"/>
      <c r="AW1569" s="275" t="s">
        <v>2135</v>
      </c>
      <c r="AX1569" s="190">
        <v>320.34933035714283</v>
      </c>
      <c r="AY1569" s="195">
        <v>22.05</v>
      </c>
      <c r="AZ1569" s="196"/>
      <c r="BA1569" s="156"/>
      <c r="BB1569" s="156"/>
      <c r="BC1569" s="276"/>
      <c r="BD1569" s="155"/>
      <c r="BE1569" s="110"/>
      <c r="BF1569" s="111"/>
      <c r="BG1569" s="111"/>
      <c r="BH1569" s="110"/>
      <c r="BI1569" s="111"/>
      <c r="BJ1569" s="114"/>
    </row>
    <row r="1570" spans="1:62" ht="12" customHeight="1">
      <c r="A1570" s="272" t="s">
        <v>2180</v>
      </c>
      <c r="B1570" s="180">
        <v>355</v>
      </c>
      <c r="C1570" s="155"/>
      <c r="D1570" s="273">
        <v>352</v>
      </c>
      <c r="E1570" s="274" t="s">
        <v>276</v>
      </c>
      <c r="F1570" s="64">
        <f>IF(D1570&lt;=303.4,(D1570-'[2]Stages'!$C$66)*'[2]Stages'!$H$67+'[2]Stages'!$E$66,IF(D1570&lt;=307.2,(D1570-'[2]Stages'!$C$67)*'[2]Stages'!$H$68+'[2]Stages'!$E$67,IF(D1570&lt;=311.7,(D1570-'[2]Stages'!$C$68)*'[2]Stages'!$H$69+'[2]Stages'!$E$68,IF(D1570&lt;=318.1,(D1570-'[2]Stages'!$C$69)*'[2]Stages'!$H$70+'[2]Stages'!$E$69,IF(D1570&lt;=328.3,(D1570-'[2]Stages'!$C$70)*'[2]Stages'!$H$71+'[2]Stages'!$E$70,IF(D1570&lt;=345.3,(D1570-'[2]Stages'!$C$71)*'[2]Stages'!$H$72+'[2]Stages'!$E$71,IF(D1570&lt;=359.2,(D1570-'[2]Stages'!$C$72)*'[2]Stages'!$H$73+'[2]Stages'!$E$72)))))))</f>
        <v>352.61539568345324</v>
      </c>
      <c r="G1570" s="275" t="s">
        <v>737</v>
      </c>
      <c r="H1570" s="155" t="s">
        <v>2181</v>
      </c>
      <c r="I1570" s="155"/>
      <c r="J1570" s="155"/>
      <c r="K1570" s="155" t="s">
        <v>2182</v>
      </c>
      <c r="L1570" s="155"/>
      <c r="M1570" s="155"/>
      <c r="N1570" s="155"/>
      <c r="O1570" s="155"/>
      <c r="P1570" s="155"/>
      <c r="Q1570" s="181" t="s">
        <v>701</v>
      </c>
      <c r="R1570" s="155" t="s">
        <v>2172</v>
      </c>
      <c r="S1570" s="155"/>
      <c r="T1570" s="155"/>
      <c r="U1570" s="181"/>
      <c r="V1570" s="180"/>
      <c r="W1570" s="105" t="s">
        <v>477</v>
      </c>
      <c r="X1570" s="155"/>
      <c r="Y1570" s="155"/>
      <c r="Z1570" s="155"/>
      <c r="AA1570" s="155" t="s">
        <v>2173</v>
      </c>
      <c r="AC1570" s="180">
        <v>17.7</v>
      </c>
      <c r="AD1570" s="180"/>
      <c r="AE1570" s="180">
        <v>17.7</v>
      </c>
      <c r="AF1570" s="180"/>
      <c r="AG1570" s="180">
        <v>17.7</v>
      </c>
      <c r="AI1570" s="194"/>
      <c r="AJ1570" s="194"/>
      <c r="AK1570" s="155"/>
      <c r="AL1570" s="155"/>
      <c r="AM1570" s="155"/>
      <c r="AN1570" s="155"/>
      <c r="AO1570" s="180"/>
      <c r="AP1570" s="155"/>
      <c r="AQ1570" s="180"/>
      <c r="AR1570" s="180"/>
      <c r="AS1570" s="180">
        <v>1984</v>
      </c>
      <c r="AT1570" s="155"/>
      <c r="AU1570" s="155"/>
      <c r="AV1570" s="155"/>
      <c r="AW1570" s="275" t="s">
        <v>2135</v>
      </c>
      <c r="AX1570" s="190">
        <v>321.14285714285717</v>
      </c>
      <c r="AY1570" s="190">
        <v>23.6</v>
      </c>
      <c r="AZ1570" s="118">
        <v>321</v>
      </c>
      <c r="BA1570" s="156">
        <f>AVERAGE(AY1558:AY1577)</f>
        <v>22.300964912280705</v>
      </c>
      <c r="BB1570" s="156">
        <f>STDEV(AY1558:AY1577)</f>
        <v>0.7487855013924333</v>
      </c>
      <c r="BC1570" s="276">
        <f>COUNT(AY1558:AY1577)</f>
        <v>19</v>
      </c>
      <c r="BD1570" s="108">
        <f>2*BB1570/(BC1570)^0.5</f>
        <v>0.34356635062716323</v>
      </c>
      <c r="BE1570" s="114"/>
      <c r="BF1570" s="115"/>
      <c r="BG1570" s="115"/>
      <c r="BH1570" s="114"/>
      <c r="BI1570" s="115"/>
      <c r="BJ1570" s="114"/>
    </row>
    <row r="1571" spans="1:62" ht="12" customHeight="1">
      <c r="A1571" s="272" t="s">
        <v>2183</v>
      </c>
      <c r="B1571" s="180">
        <v>355</v>
      </c>
      <c r="C1571" s="155"/>
      <c r="D1571" s="273">
        <v>352</v>
      </c>
      <c r="E1571" s="274" t="s">
        <v>276</v>
      </c>
      <c r="F1571" s="64">
        <f>IF(D1571&lt;=303.4,(D1571-'[2]Stages'!$C$66)*'[2]Stages'!$H$67+'[2]Stages'!$E$66,IF(D1571&lt;=307.2,(D1571-'[2]Stages'!$C$67)*'[2]Stages'!$H$68+'[2]Stages'!$E$67,IF(D1571&lt;=311.7,(D1571-'[2]Stages'!$C$68)*'[2]Stages'!$H$69+'[2]Stages'!$E$68,IF(D1571&lt;=318.1,(D1571-'[2]Stages'!$C$69)*'[2]Stages'!$H$70+'[2]Stages'!$E$69,IF(D1571&lt;=328.3,(D1571-'[2]Stages'!$C$70)*'[2]Stages'!$H$71+'[2]Stages'!$E$70,IF(D1571&lt;=345.3,(D1571-'[2]Stages'!$C$71)*'[2]Stages'!$H$72+'[2]Stages'!$E$71,IF(D1571&lt;=359.2,(D1571-'[2]Stages'!$C$72)*'[2]Stages'!$H$73+'[2]Stages'!$E$72)))))))</f>
        <v>352.61539568345324</v>
      </c>
      <c r="G1571" s="275" t="s">
        <v>737</v>
      </c>
      <c r="H1571" s="155" t="s">
        <v>2181</v>
      </c>
      <c r="I1571" s="155"/>
      <c r="J1571" s="155"/>
      <c r="K1571" s="155" t="s">
        <v>2182</v>
      </c>
      <c r="L1571" s="155"/>
      <c r="M1571" s="155"/>
      <c r="N1571" s="155"/>
      <c r="O1571" s="155"/>
      <c r="P1571" s="155"/>
      <c r="Q1571" s="181" t="s">
        <v>701</v>
      </c>
      <c r="R1571" s="155" t="s">
        <v>2172</v>
      </c>
      <c r="S1571" s="155"/>
      <c r="T1571" s="155"/>
      <c r="U1571" s="181"/>
      <c r="V1571" s="180"/>
      <c r="W1571" s="105" t="s">
        <v>477</v>
      </c>
      <c r="X1571" s="155"/>
      <c r="Y1571" s="155"/>
      <c r="Z1571" s="155"/>
      <c r="AA1571" s="155" t="s">
        <v>2173</v>
      </c>
      <c r="AC1571" s="180">
        <v>17.1</v>
      </c>
      <c r="AD1571" s="180"/>
      <c r="AE1571" s="180">
        <v>17.1</v>
      </c>
      <c r="AF1571" s="180"/>
      <c r="AG1571" s="180">
        <v>17.1</v>
      </c>
      <c r="AI1571" s="188"/>
      <c r="AJ1571" s="188"/>
      <c r="AK1571" s="155"/>
      <c r="AL1571" s="155"/>
      <c r="AM1571" s="155"/>
      <c r="AN1571" s="155"/>
      <c r="AO1571" s="180"/>
      <c r="AP1571" s="155"/>
      <c r="AQ1571" s="180"/>
      <c r="AR1571" s="180"/>
      <c r="AS1571" s="180">
        <v>1984</v>
      </c>
      <c r="AT1571" s="155"/>
      <c r="AU1571" s="155"/>
      <c r="AV1571" s="155"/>
      <c r="AW1571" s="275" t="s">
        <v>2135</v>
      </c>
      <c r="AX1571" s="190">
        <v>321.33705357142856</v>
      </c>
      <c r="AY1571" s="195">
        <v>22.12</v>
      </c>
      <c r="AZ1571" s="196"/>
      <c r="BA1571" s="156"/>
      <c r="BB1571" s="156"/>
      <c r="BC1571" s="276"/>
      <c r="BD1571" s="155"/>
      <c r="BE1571" s="114"/>
      <c r="BF1571" s="115"/>
      <c r="BG1571" s="115"/>
      <c r="BH1571" s="114"/>
      <c r="BI1571" s="115"/>
      <c r="BJ1571" s="155"/>
    </row>
    <row r="1572" spans="1:62" ht="12" customHeight="1">
      <c r="A1572" s="272" t="s">
        <v>2183</v>
      </c>
      <c r="B1572" s="180">
        <v>355</v>
      </c>
      <c r="C1572" s="155"/>
      <c r="D1572" s="273">
        <v>352</v>
      </c>
      <c r="E1572" s="274" t="s">
        <v>276</v>
      </c>
      <c r="F1572" s="64">
        <f>IF(D1572&lt;=303.4,(D1572-'[2]Stages'!$C$66)*'[2]Stages'!$H$67+'[2]Stages'!$E$66,IF(D1572&lt;=307.2,(D1572-'[2]Stages'!$C$67)*'[2]Stages'!$H$68+'[2]Stages'!$E$67,IF(D1572&lt;=311.7,(D1572-'[2]Stages'!$C$68)*'[2]Stages'!$H$69+'[2]Stages'!$E$68,IF(D1572&lt;=318.1,(D1572-'[2]Stages'!$C$69)*'[2]Stages'!$H$70+'[2]Stages'!$E$69,IF(D1572&lt;=328.3,(D1572-'[2]Stages'!$C$70)*'[2]Stages'!$H$71+'[2]Stages'!$E$70,IF(D1572&lt;=345.3,(D1572-'[2]Stages'!$C$71)*'[2]Stages'!$H$72+'[2]Stages'!$E$71,IF(D1572&lt;=359.2,(D1572-'[2]Stages'!$C$72)*'[2]Stages'!$H$73+'[2]Stages'!$E$72)))))))</f>
        <v>352.61539568345324</v>
      </c>
      <c r="G1572" s="275" t="s">
        <v>737</v>
      </c>
      <c r="H1572" s="155" t="s">
        <v>2181</v>
      </c>
      <c r="I1572" s="155"/>
      <c r="J1572" s="155"/>
      <c r="K1572" s="155" t="s">
        <v>2182</v>
      </c>
      <c r="L1572" s="155"/>
      <c r="M1572" s="155"/>
      <c r="N1572" s="155"/>
      <c r="O1572" s="155"/>
      <c r="P1572" s="155"/>
      <c r="Q1572" s="181" t="s">
        <v>701</v>
      </c>
      <c r="R1572" s="155" t="s">
        <v>2172</v>
      </c>
      <c r="S1572" s="155"/>
      <c r="T1572" s="155"/>
      <c r="U1572" s="181"/>
      <c r="V1572" s="180"/>
      <c r="W1572" s="105" t="s">
        <v>477</v>
      </c>
      <c r="X1572" s="155"/>
      <c r="Y1572" s="155"/>
      <c r="Z1572" s="155"/>
      <c r="AA1572" s="155" t="s">
        <v>2173</v>
      </c>
      <c r="AC1572" s="180">
        <v>17.9</v>
      </c>
      <c r="AD1572" s="180"/>
      <c r="AE1572" s="180">
        <v>17.9</v>
      </c>
      <c r="AF1572" s="180"/>
      <c r="AG1572" s="180">
        <v>17.9</v>
      </c>
      <c r="AI1572" s="188"/>
      <c r="AJ1572" s="188"/>
      <c r="AK1572" s="155"/>
      <c r="AL1572" s="155"/>
      <c r="AM1572" s="155"/>
      <c r="AN1572" s="155"/>
      <c r="AO1572" s="180"/>
      <c r="AP1572" s="155"/>
      <c r="AQ1572" s="180"/>
      <c r="AR1572" s="180"/>
      <c r="AS1572" s="180">
        <v>1984</v>
      </c>
      <c r="AT1572" s="155"/>
      <c r="AU1572" s="155"/>
      <c r="AV1572" s="155"/>
      <c r="AW1572" s="275" t="s">
        <v>2135</v>
      </c>
      <c r="AX1572" s="190">
        <v>321.5</v>
      </c>
      <c r="AY1572" s="195">
        <v>22.12</v>
      </c>
      <c r="AZ1572" s="196"/>
      <c r="BA1572" s="156"/>
      <c r="BB1572" s="156"/>
      <c r="BC1572" s="276"/>
      <c r="BD1572" s="155"/>
      <c r="BE1572" s="114"/>
      <c r="BF1572" s="115"/>
      <c r="BG1572" s="115"/>
      <c r="BH1572" s="114"/>
      <c r="BI1572" s="115"/>
      <c r="BJ1572" s="155"/>
    </row>
    <row r="1573" spans="1:62" ht="12" customHeight="1">
      <c r="A1573" s="272" t="s">
        <v>2184</v>
      </c>
      <c r="B1573" s="180">
        <v>355</v>
      </c>
      <c r="C1573" s="155"/>
      <c r="D1573" s="273">
        <v>354</v>
      </c>
      <c r="E1573" s="274" t="s">
        <v>276</v>
      </c>
      <c r="F1573" s="64">
        <f>IF(D1573&lt;=303.4,(D1573-'[2]Stages'!$C$66)*'[2]Stages'!$H$67+'[2]Stages'!$E$66,IF(D1573&lt;=307.2,(D1573-'[2]Stages'!$C$67)*'[2]Stages'!$H$68+'[2]Stages'!$E$67,IF(D1573&lt;=311.7,(D1573-'[2]Stages'!$C$68)*'[2]Stages'!$H$69+'[2]Stages'!$E$68,IF(D1573&lt;=318.1,(D1573-'[2]Stages'!$C$69)*'[2]Stages'!$H$70+'[2]Stages'!$E$69,IF(D1573&lt;=328.3,(D1573-'[2]Stages'!$C$70)*'[2]Stages'!$H$71+'[2]Stages'!$E$70,IF(D1573&lt;=345.3,(D1573-'[2]Stages'!$C$71)*'[2]Stages'!$H$72+'[2]Stages'!$E$71,IF(D1573&lt;=359.2,(D1573-'[2]Stages'!$C$72)*'[2]Stages'!$H$73+'[2]Stages'!$E$72)))))))</f>
        <v>354.37223021582736</v>
      </c>
      <c r="G1573" s="275" t="s">
        <v>737</v>
      </c>
      <c r="H1573" s="155" t="s">
        <v>2185</v>
      </c>
      <c r="I1573" s="155"/>
      <c r="J1573" s="155"/>
      <c r="K1573" s="155" t="s">
        <v>2186</v>
      </c>
      <c r="L1573" s="155"/>
      <c r="M1573" s="155"/>
      <c r="N1573" s="155"/>
      <c r="O1573" s="155"/>
      <c r="P1573" s="155"/>
      <c r="Q1573" s="181" t="s">
        <v>701</v>
      </c>
      <c r="R1573" s="155" t="s">
        <v>2187</v>
      </c>
      <c r="S1573" s="181"/>
      <c r="T1573" s="155"/>
      <c r="U1573" s="181"/>
      <c r="V1573" s="180"/>
      <c r="W1573" s="105" t="s">
        <v>477</v>
      </c>
      <c r="X1573" s="155"/>
      <c r="Y1573" s="155"/>
      <c r="Z1573" s="155"/>
      <c r="AA1573" s="155" t="s">
        <v>2188</v>
      </c>
      <c r="AC1573" s="180">
        <v>16.5</v>
      </c>
      <c r="AD1573" s="180"/>
      <c r="AE1573" s="180">
        <v>16.5</v>
      </c>
      <c r="AF1573" s="180"/>
      <c r="AG1573" s="180">
        <v>16.5</v>
      </c>
      <c r="AI1573" s="194"/>
      <c r="AJ1573" s="194"/>
      <c r="AK1573" s="155"/>
      <c r="AL1573" s="155"/>
      <c r="AM1573" s="155"/>
      <c r="AN1573" s="155"/>
      <c r="AO1573" s="180"/>
      <c r="AP1573" s="155"/>
      <c r="AQ1573" s="180"/>
      <c r="AR1573" s="180"/>
      <c r="AS1573" s="180">
        <v>1984</v>
      </c>
      <c r="AT1573" s="155"/>
      <c r="AU1573" s="155"/>
      <c r="AV1573" s="155"/>
      <c r="AW1573" s="275" t="s">
        <v>2135</v>
      </c>
      <c r="AX1573" s="190">
        <v>321.85714285714283</v>
      </c>
      <c r="AY1573" s="190">
        <v>23.295</v>
      </c>
      <c r="AZ1573" s="118"/>
      <c r="BA1573" s="156"/>
      <c r="BB1573" s="156"/>
      <c r="BC1573" s="276"/>
      <c r="BD1573" s="155"/>
      <c r="BE1573" s="114"/>
      <c r="BF1573" s="115"/>
      <c r="BG1573" s="115"/>
      <c r="BH1573" s="114"/>
      <c r="BI1573" s="115"/>
      <c r="BJ1573" s="155"/>
    </row>
    <row r="1574" spans="1:69" ht="12" customHeight="1">
      <c r="A1574" s="272" t="s">
        <v>2189</v>
      </c>
      <c r="B1574" s="180">
        <v>365</v>
      </c>
      <c r="C1574" s="155"/>
      <c r="D1574" s="273">
        <v>371</v>
      </c>
      <c r="E1574" s="274" t="s">
        <v>276</v>
      </c>
      <c r="F1574" s="67">
        <f>IF(D1574&lt;=374.5,(D1574-'[2]Stages'!$C$73)*'[2]Stages'!$H$74+'[2]Stages'!$E$73,IF(D1574&lt;=385.3,(D1574-'[2]Stages'!$C$74)*'[2]Stages'!$H$75+'[2]Stages'!$E$74,IF(D1574&lt;=391.8,(D1574-'[2]Stages'!$C$75)*'[2]Stages'!$H$76+'[2]Stages'!$E$75,IF(D1574&lt;=397.5,(D1574-'[2]Stages'!$C$76)*'[2]Stages'!$H$77+'[2]Stages'!$E$76,IF(D1574&lt;=407,(D1574-'[2]Stages'!$C$77)*'[2]Stages'!$H$78+'[2]Stages'!$E$77,IF(D1574&lt;=411.2,(D1574-'[2]Stages'!$C$78)*'[2]Stages'!$H$79+'[2]Stages'!$E$78,IF(D1574&lt;=416,(D1574-'[2]Stages'!$C$79)*'[2]Stages'!$H$80+'[2]Stages'!$E$79)))))))</f>
        <v>369.1975163398693</v>
      </c>
      <c r="G1574" s="155" t="s">
        <v>19</v>
      </c>
      <c r="H1574" s="155" t="s">
        <v>2190</v>
      </c>
      <c r="I1574" s="155"/>
      <c r="J1574" s="155"/>
      <c r="K1574" s="155" t="s">
        <v>2191</v>
      </c>
      <c r="L1574" s="155"/>
      <c r="M1574" s="155"/>
      <c r="N1574" s="155"/>
      <c r="O1574" s="155"/>
      <c r="P1574" s="155"/>
      <c r="Q1574" s="181" t="s">
        <v>701</v>
      </c>
      <c r="R1574" s="155" t="s">
        <v>1273</v>
      </c>
      <c r="S1574" s="181"/>
      <c r="T1574" s="155"/>
      <c r="U1574" s="181"/>
      <c r="V1574" s="180"/>
      <c r="W1574" s="105" t="s">
        <v>477</v>
      </c>
      <c r="X1574" s="155"/>
      <c r="Y1574" s="155"/>
      <c r="Z1574" s="155"/>
      <c r="AA1574" s="155" t="s">
        <v>2188</v>
      </c>
      <c r="AC1574" s="180">
        <v>14.8</v>
      </c>
      <c r="AD1574" s="180"/>
      <c r="AE1574" s="180">
        <v>14.8</v>
      </c>
      <c r="AF1574" s="180"/>
      <c r="AG1574" s="180">
        <v>14.8</v>
      </c>
      <c r="AI1574" s="194"/>
      <c r="AJ1574" s="194"/>
      <c r="AK1574" s="155"/>
      <c r="AL1574" s="155"/>
      <c r="AM1574" s="155"/>
      <c r="AN1574" s="155"/>
      <c r="AO1574" s="180"/>
      <c r="AP1574" s="155"/>
      <c r="AQ1574" s="180"/>
      <c r="AR1574" s="180"/>
      <c r="AS1574" s="180">
        <v>1984</v>
      </c>
      <c r="AT1574" s="155"/>
      <c r="AU1574" s="155"/>
      <c r="AV1574" s="155"/>
      <c r="AW1574" s="275" t="s">
        <v>2135</v>
      </c>
      <c r="AX1574" s="190">
        <v>322</v>
      </c>
      <c r="AY1574" s="190">
        <v>23.39</v>
      </c>
      <c r="AZ1574" s="118">
        <v>322</v>
      </c>
      <c r="BA1574" s="156">
        <f>AVERAGE(AY1570:AY1580)</f>
        <v>22.722575757575758</v>
      </c>
      <c r="BB1574" s="156">
        <f>STDEV(AY1570:AY1580)</f>
        <v>0.6199244414695336</v>
      </c>
      <c r="BC1574" s="276">
        <f>COUNT(AY1570:AY1580)</f>
        <v>11</v>
      </c>
      <c r="BD1574" s="108">
        <f>2*BB1574/(BC1574)^0.5</f>
        <v>0.37382850376819643</v>
      </c>
      <c r="BK1574" s="211"/>
      <c r="BL1574" s="212"/>
      <c r="BM1574" s="212"/>
      <c r="BN1574" s="212"/>
      <c r="BO1574" s="212"/>
      <c r="BP1574" s="119"/>
      <c r="BQ1574" s="119"/>
    </row>
    <row r="1575" spans="1:69" ht="12" customHeight="1">
      <c r="A1575" s="272" t="s">
        <v>2192</v>
      </c>
      <c r="B1575" s="180">
        <v>365</v>
      </c>
      <c r="C1575" s="155"/>
      <c r="D1575" s="273">
        <v>371</v>
      </c>
      <c r="E1575" s="274" t="s">
        <v>276</v>
      </c>
      <c r="F1575" s="67">
        <f>IF(D1575&lt;=374.5,(D1575-'[2]Stages'!$C$73)*'[2]Stages'!$H$74+'[2]Stages'!$E$73,IF(D1575&lt;=385.3,(D1575-'[2]Stages'!$C$74)*'[2]Stages'!$H$75+'[2]Stages'!$E$74,IF(D1575&lt;=391.8,(D1575-'[2]Stages'!$C$75)*'[2]Stages'!$H$76+'[2]Stages'!$E$75,IF(D1575&lt;=397.5,(D1575-'[2]Stages'!$C$76)*'[2]Stages'!$H$77+'[2]Stages'!$E$76,IF(D1575&lt;=407,(D1575-'[2]Stages'!$C$77)*'[2]Stages'!$H$78+'[2]Stages'!$E$77,IF(D1575&lt;=411.2,(D1575-'[2]Stages'!$C$78)*'[2]Stages'!$H$79+'[2]Stages'!$E$78,IF(D1575&lt;=416,(D1575-'[2]Stages'!$C$79)*'[2]Stages'!$H$80+'[2]Stages'!$E$79)))))))</f>
        <v>369.1975163398693</v>
      </c>
      <c r="G1575" s="155" t="s">
        <v>19</v>
      </c>
      <c r="H1575" s="155" t="s">
        <v>2190</v>
      </c>
      <c r="I1575" s="155"/>
      <c r="J1575" s="155"/>
      <c r="K1575" s="155" t="s">
        <v>2191</v>
      </c>
      <c r="L1575" s="155"/>
      <c r="M1575" s="155"/>
      <c r="N1575" s="155"/>
      <c r="O1575" s="155"/>
      <c r="P1575" s="155"/>
      <c r="Q1575" s="181" t="s">
        <v>701</v>
      </c>
      <c r="R1575" s="155" t="s">
        <v>1273</v>
      </c>
      <c r="S1575" s="181"/>
      <c r="T1575" s="155"/>
      <c r="U1575" s="181"/>
      <c r="V1575" s="180"/>
      <c r="W1575" s="105" t="s">
        <v>477</v>
      </c>
      <c r="X1575" s="155"/>
      <c r="Y1575" s="155"/>
      <c r="Z1575" s="155"/>
      <c r="AA1575" s="155" t="s">
        <v>2188</v>
      </c>
      <c r="AC1575" s="180">
        <v>15.6</v>
      </c>
      <c r="AD1575" s="180"/>
      <c r="AE1575" s="180">
        <v>15.6</v>
      </c>
      <c r="AF1575" s="180"/>
      <c r="AG1575" s="180">
        <v>15.6</v>
      </c>
      <c r="AI1575" s="197"/>
      <c r="AJ1575" s="197"/>
      <c r="AK1575" s="155"/>
      <c r="AL1575" s="155"/>
      <c r="AM1575" s="155"/>
      <c r="AN1575" s="155"/>
      <c r="AO1575" s="180"/>
      <c r="AP1575" s="155"/>
      <c r="AQ1575" s="180"/>
      <c r="AR1575" s="180"/>
      <c r="AS1575" s="180">
        <v>1984</v>
      </c>
      <c r="AT1575" s="155"/>
      <c r="AU1575" s="155"/>
      <c r="AV1575" s="155"/>
      <c r="AW1575" s="275" t="s">
        <v>2135</v>
      </c>
      <c r="AX1575" s="190">
        <v>322.2258064516129</v>
      </c>
      <c r="AY1575" s="191">
        <v>21.93</v>
      </c>
      <c r="AZ1575" s="192"/>
      <c r="BA1575" s="156"/>
      <c r="BB1575" s="156"/>
      <c r="BC1575" s="276"/>
      <c r="BD1575" s="155"/>
      <c r="BK1575" s="211"/>
      <c r="BL1575" s="212"/>
      <c r="BM1575" s="212"/>
      <c r="BN1575" s="212"/>
      <c r="BO1575" s="212"/>
      <c r="BP1575" s="119"/>
      <c r="BQ1575" s="119"/>
    </row>
    <row r="1576" spans="1:69" ht="12" customHeight="1">
      <c r="A1576" s="272" t="s">
        <v>2193</v>
      </c>
      <c r="B1576" s="180">
        <v>368</v>
      </c>
      <c r="C1576" s="155"/>
      <c r="D1576" s="273">
        <v>377</v>
      </c>
      <c r="E1576" s="274" t="s">
        <v>276</v>
      </c>
      <c r="F1576" s="67">
        <f>IF(D1576&lt;=374.5,(D1576-'[2]Stages'!$C$73)*'[2]Stages'!$H$74+'[2]Stages'!$E$73,IF(D1576&lt;=385.3,(D1576-'[2]Stages'!$C$74)*'[2]Stages'!$H$75+'[2]Stages'!$E$74,IF(D1576&lt;=391.8,(D1576-'[2]Stages'!$C$75)*'[2]Stages'!$H$76+'[2]Stages'!$E$75,IF(D1576&lt;=397.5,(D1576-'[2]Stages'!$C$76)*'[2]Stages'!$H$77+'[2]Stages'!$E$76,IF(D1576&lt;=407,(D1576-'[2]Stages'!$C$77)*'[2]Stages'!$H$78+'[2]Stages'!$E$77,IF(D1576&lt;=411.2,(D1576-'[2]Stages'!$C$78)*'[2]Stages'!$H$79+'[2]Stages'!$E$78,IF(D1576&lt;=416,(D1576-'[2]Stages'!$C$79)*'[2]Stages'!$H$80+'[2]Stages'!$E$79)))))))</f>
        <v>374.6589814814815</v>
      </c>
      <c r="G1576" s="155" t="s">
        <v>19</v>
      </c>
      <c r="H1576" s="155" t="s">
        <v>2194</v>
      </c>
      <c r="I1576" s="155"/>
      <c r="J1576" s="155"/>
      <c r="K1576" s="155" t="s">
        <v>2195</v>
      </c>
      <c r="L1576" s="155"/>
      <c r="M1576" s="155"/>
      <c r="N1576" s="155"/>
      <c r="O1576" s="155"/>
      <c r="P1576" s="155"/>
      <c r="Q1576" s="181" t="s">
        <v>701</v>
      </c>
      <c r="R1576" s="155" t="s">
        <v>1273</v>
      </c>
      <c r="S1576" s="155"/>
      <c r="T1576" s="155"/>
      <c r="U1576" s="181"/>
      <c r="V1576" s="180"/>
      <c r="W1576" s="105" t="s">
        <v>477</v>
      </c>
      <c r="X1576" s="155"/>
      <c r="Y1576" s="155"/>
      <c r="Z1576" s="155"/>
      <c r="AA1576" s="155" t="s">
        <v>2188</v>
      </c>
      <c r="AC1576" s="180">
        <v>16.1</v>
      </c>
      <c r="AD1576" s="180"/>
      <c r="AE1576" s="180">
        <v>16.1</v>
      </c>
      <c r="AF1576" s="180"/>
      <c r="AG1576" s="180">
        <v>16.1</v>
      </c>
      <c r="AI1576" s="194"/>
      <c r="AJ1576" s="194"/>
      <c r="AK1576" s="155"/>
      <c r="AL1576" s="155"/>
      <c r="AM1576" s="155"/>
      <c r="AN1576" s="155"/>
      <c r="AO1576" s="180"/>
      <c r="AP1576" s="155"/>
      <c r="AQ1576" s="180"/>
      <c r="AR1576" s="180"/>
      <c r="AS1576" s="180">
        <v>1984</v>
      </c>
      <c r="AT1576" s="155"/>
      <c r="AU1576" s="155"/>
      <c r="AV1576" s="155"/>
      <c r="AW1576" s="275" t="s">
        <v>2135</v>
      </c>
      <c r="AX1576" s="190">
        <v>322.33898305084745</v>
      </c>
      <c r="AY1576" s="190">
        <v>23.07</v>
      </c>
      <c r="AZ1576" s="118"/>
      <c r="BA1576" s="156"/>
      <c r="BB1576" s="156"/>
      <c r="BC1576" s="276"/>
      <c r="BD1576" s="155"/>
      <c r="BK1576" s="211"/>
      <c r="BL1576" s="212"/>
      <c r="BM1576" s="212"/>
      <c r="BN1576" s="212"/>
      <c r="BO1576" s="212"/>
      <c r="BP1576" s="119"/>
      <c r="BQ1576" s="119"/>
    </row>
    <row r="1577" spans="1:69" ht="12" customHeight="1">
      <c r="A1577" s="272" t="s">
        <v>2196</v>
      </c>
      <c r="B1577" s="180">
        <v>372</v>
      </c>
      <c r="C1577" s="155"/>
      <c r="D1577" s="273">
        <v>388</v>
      </c>
      <c r="E1577" s="274" t="s">
        <v>276</v>
      </c>
      <c r="F1577" s="67">
        <f>IF(D1577&lt;=374.5,(D1577-'[2]Stages'!$C$73)*'[2]Stages'!$H$74+'[2]Stages'!$E$73,IF(D1577&lt;=385.3,(D1577-'[2]Stages'!$C$74)*'[2]Stages'!$H$75+'[2]Stages'!$E$74,IF(D1577&lt;=391.8,(D1577-'[2]Stages'!$C$75)*'[2]Stages'!$H$76+'[2]Stages'!$E$75,IF(D1577&lt;=397.5,(D1577-'[2]Stages'!$C$76)*'[2]Stages'!$H$77+'[2]Stages'!$E$76,IF(D1577&lt;=407,(D1577-'[2]Stages'!$C$77)*'[2]Stages'!$H$78+'[2]Stages'!$E$77,IF(D1577&lt;=411.2,(D1577-'[2]Stages'!$C$78)*'[2]Stages'!$H$79+'[2]Stages'!$E$78,IF(D1577&lt;=416,(D1577-'[2]Stages'!$C$79)*'[2]Stages'!$H$80+'[2]Stages'!$E$79)))))))</f>
        <v>384.77938461538463</v>
      </c>
      <c r="G1577" s="155" t="s">
        <v>19</v>
      </c>
      <c r="H1577" s="155" t="s">
        <v>2197</v>
      </c>
      <c r="I1577" s="155"/>
      <c r="J1577" s="155"/>
      <c r="K1577" s="155" t="s">
        <v>2198</v>
      </c>
      <c r="L1577" s="155"/>
      <c r="M1577" s="155"/>
      <c r="N1577" s="155"/>
      <c r="O1577" s="155"/>
      <c r="P1577" s="155"/>
      <c r="Q1577" s="181" t="s">
        <v>701</v>
      </c>
      <c r="R1577" s="155" t="s">
        <v>2199</v>
      </c>
      <c r="S1577" s="155"/>
      <c r="T1577" s="155"/>
      <c r="U1577" s="181"/>
      <c r="V1577" s="180"/>
      <c r="W1577" s="105" t="s">
        <v>477</v>
      </c>
      <c r="X1577" s="155"/>
      <c r="Y1577" s="155"/>
      <c r="Z1577" s="155"/>
      <c r="AA1577" s="155" t="s">
        <v>2200</v>
      </c>
      <c r="AC1577" s="180">
        <v>15.9</v>
      </c>
      <c r="AD1577" s="180"/>
      <c r="AE1577" s="180">
        <v>15.9</v>
      </c>
      <c r="AF1577" s="180"/>
      <c r="AG1577" s="180">
        <v>15.9</v>
      </c>
      <c r="AI1577" s="197"/>
      <c r="AJ1577" s="197"/>
      <c r="AK1577" s="155"/>
      <c r="AL1577" s="155"/>
      <c r="AM1577" s="155"/>
      <c r="AN1577" s="155"/>
      <c r="AO1577" s="180"/>
      <c r="AP1577" s="155"/>
      <c r="AQ1577" s="180"/>
      <c r="AR1577" s="180"/>
      <c r="AS1577" s="180">
        <v>1984</v>
      </c>
      <c r="AT1577" s="155"/>
      <c r="AU1577" s="155"/>
      <c r="AV1577" s="155"/>
      <c r="AW1577" s="275" t="s">
        <v>2135</v>
      </c>
      <c r="AX1577" s="190">
        <v>322.4193548387097</v>
      </c>
      <c r="AY1577" s="191">
        <v>22.01</v>
      </c>
      <c r="AZ1577" s="192"/>
      <c r="BA1577" s="156"/>
      <c r="BB1577" s="156"/>
      <c r="BC1577" s="276"/>
      <c r="BD1577" s="155"/>
      <c r="BK1577" s="211"/>
      <c r="BL1577" s="212"/>
      <c r="BM1577" s="212"/>
      <c r="BN1577" s="212"/>
      <c r="BO1577" s="212"/>
      <c r="BP1577" s="119"/>
      <c r="BQ1577" s="119"/>
    </row>
    <row r="1578" spans="1:69" ht="12" customHeight="1">
      <c r="A1578" s="272" t="s">
        <v>2201</v>
      </c>
      <c r="B1578" s="180">
        <v>377</v>
      </c>
      <c r="C1578" s="155"/>
      <c r="D1578" s="273">
        <v>388</v>
      </c>
      <c r="E1578" s="274" t="s">
        <v>276</v>
      </c>
      <c r="F1578" s="67">
        <f>IF(D1578&lt;=374.5,(D1578-'[2]Stages'!$C$73)*'[2]Stages'!$H$74+'[2]Stages'!$E$73,IF(D1578&lt;=385.3,(D1578-'[2]Stages'!$C$74)*'[2]Stages'!$H$75+'[2]Stages'!$E$74,IF(D1578&lt;=391.8,(D1578-'[2]Stages'!$C$75)*'[2]Stages'!$H$76+'[2]Stages'!$E$75,IF(D1578&lt;=397.5,(D1578-'[2]Stages'!$C$76)*'[2]Stages'!$H$77+'[2]Stages'!$E$76,IF(D1578&lt;=407,(D1578-'[2]Stages'!$C$77)*'[2]Stages'!$H$78+'[2]Stages'!$E$77,IF(D1578&lt;=411.2,(D1578-'[2]Stages'!$C$78)*'[2]Stages'!$H$79+'[2]Stages'!$E$78,IF(D1578&lt;=416,(D1578-'[2]Stages'!$C$79)*'[2]Stages'!$H$80+'[2]Stages'!$E$79)))))))</f>
        <v>384.77938461538463</v>
      </c>
      <c r="G1578" s="155" t="s">
        <v>19</v>
      </c>
      <c r="H1578" s="155" t="s">
        <v>1176</v>
      </c>
      <c r="I1578" s="155"/>
      <c r="J1578" s="155"/>
      <c r="K1578" s="155" t="s">
        <v>2182</v>
      </c>
      <c r="L1578" s="155"/>
      <c r="M1578" s="155"/>
      <c r="N1578" s="155"/>
      <c r="O1578" s="155"/>
      <c r="P1578" s="155"/>
      <c r="Q1578" s="181" t="s">
        <v>701</v>
      </c>
      <c r="R1578" s="155" t="s">
        <v>2172</v>
      </c>
      <c r="S1578" s="181"/>
      <c r="T1578" s="155"/>
      <c r="U1578" s="181"/>
      <c r="V1578" s="180"/>
      <c r="W1578" s="105" t="s">
        <v>477</v>
      </c>
      <c r="X1578" s="155"/>
      <c r="Y1578" s="155"/>
      <c r="Z1578" s="155"/>
      <c r="AA1578" s="155" t="s">
        <v>2188</v>
      </c>
      <c r="AC1578" s="180">
        <v>16.5</v>
      </c>
      <c r="AD1578" s="180"/>
      <c r="AE1578" s="180">
        <v>16.5</v>
      </c>
      <c r="AF1578" s="180"/>
      <c r="AG1578" s="180">
        <v>16.5</v>
      </c>
      <c r="AI1578" s="197"/>
      <c r="AJ1578" s="197"/>
      <c r="AK1578" s="155"/>
      <c r="AL1578" s="155"/>
      <c r="AM1578" s="155"/>
      <c r="AN1578" s="155"/>
      <c r="AO1578" s="180"/>
      <c r="AP1578" s="155"/>
      <c r="AQ1578" s="180"/>
      <c r="AR1578" s="180"/>
      <c r="AS1578" s="180">
        <v>1984</v>
      </c>
      <c r="AT1578" s="155"/>
      <c r="AU1578" s="155"/>
      <c r="AV1578" s="155"/>
      <c r="AW1578" s="275" t="s">
        <v>2135</v>
      </c>
      <c r="AX1578" s="190">
        <v>322.7741935483871</v>
      </c>
      <c r="AY1578" s="191">
        <v>22.43</v>
      </c>
      <c r="AZ1578" s="192"/>
      <c r="BA1578" s="156"/>
      <c r="BB1578" s="156"/>
      <c r="BC1578" s="276"/>
      <c r="BD1578" s="155"/>
      <c r="BK1578" s="211"/>
      <c r="BL1578" s="212"/>
      <c r="BM1578" s="212"/>
      <c r="BN1578" s="212"/>
      <c r="BO1578" s="212"/>
      <c r="BP1578" s="119"/>
      <c r="BQ1578" s="119"/>
    </row>
    <row r="1579" spans="1:62" ht="12" customHeight="1">
      <c r="A1579" s="272" t="s">
        <v>2202</v>
      </c>
      <c r="B1579" s="180">
        <v>383</v>
      </c>
      <c r="C1579" s="155"/>
      <c r="D1579" s="273">
        <v>395</v>
      </c>
      <c r="E1579" s="274" t="s">
        <v>276</v>
      </c>
      <c r="F1579" s="67">
        <f>IF(D1579&lt;=374.5,(D1579-'[2]Stages'!$C$73)*'[2]Stages'!$H$74+'[2]Stages'!$E$73,IF(D1579&lt;=385.3,(D1579-'[2]Stages'!$C$74)*'[2]Stages'!$H$75+'[2]Stages'!$E$74,IF(D1579&lt;=391.8,(D1579-'[2]Stages'!$C$75)*'[2]Stages'!$H$76+'[2]Stages'!$E$75,IF(D1579&lt;=397.5,(D1579-'[2]Stages'!$C$76)*'[2]Stages'!$H$77+'[2]Stages'!$E$76,IF(D1579&lt;=407,(D1579-'[2]Stages'!$C$77)*'[2]Stages'!$H$78+'[2]Stages'!$E$77,IF(D1579&lt;=411.2,(D1579-'[2]Stages'!$C$78)*'[2]Stages'!$H$79+'[2]Stages'!$E$78,IF(D1579&lt;=416,(D1579-'[2]Stages'!$C$79)*'[2]Stages'!$H$80+'[2]Stages'!$E$79)))))))</f>
        <v>390.82456140350877</v>
      </c>
      <c r="G1579" s="155" t="s">
        <v>19</v>
      </c>
      <c r="H1579" s="155" t="s">
        <v>1268</v>
      </c>
      <c r="I1579" s="155"/>
      <c r="J1579" s="155"/>
      <c r="K1579" s="155" t="s">
        <v>2203</v>
      </c>
      <c r="L1579" s="155"/>
      <c r="M1579" s="155"/>
      <c r="N1579" s="155"/>
      <c r="O1579" s="155"/>
      <c r="P1579" s="155"/>
      <c r="Q1579" s="181" t="s">
        <v>701</v>
      </c>
      <c r="R1579" s="155" t="s">
        <v>2133</v>
      </c>
      <c r="S1579" s="181"/>
      <c r="T1579" s="181"/>
      <c r="U1579" s="181"/>
      <c r="V1579" s="180"/>
      <c r="W1579" s="105" t="s">
        <v>477</v>
      </c>
      <c r="X1579" s="155"/>
      <c r="Y1579" s="155"/>
      <c r="Z1579" s="155"/>
      <c r="AA1579" s="155" t="s">
        <v>2204</v>
      </c>
      <c r="AC1579" s="180">
        <v>16.4</v>
      </c>
      <c r="AD1579" s="180"/>
      <c r="AE1579" s="180">
        <v>16.4</v>
      </c>
      <c r="AF1579" s="180"/>
      <c r="AG1579" s="180">
        <v>16.4</v>
      </c>
      <c r="AI1579" s="194"/>
      <c r="AJ1579" s="194"/>
      <c r="AK1579" s="155"/>
      <c r="AL1579" s="155"/>
      <c r="AM1579" s="155"/>
      <c r="AN1579" s="155"/>
      <c r="AO1579" s="180"/>
      <c r="AP1579" s="155"/>
      <c r="AQ1579" s="180"/>
      <c r="AR1579" s="180"/>
      <c r="AS1579" s="180">
        <v>1984</v>
      </c>
      <c r="AT1579" s="155"/>
      <c r="AU1579" s="155"/>
      <c r="AV1579" s="155"/>
      <c r="AW1579" s="275" t="s">
        <v>2135</v>
      </c>
      <c r="AX1579" s="190">
        <v>323.0169491525424</v>
      </c>
      <c r="AY1579" s="190">
        <v>23.2</v>
      </c>
      <c r="AZ1579" s="118">
        <v>323</v>
      </c>
      <c r="BA1579" s="156">
        <f>AVERAGE(AY1572:AY1583)</f>
        <v>22.59805555555555</v>
      </c>
      <c r="BB1579" s="156">
        <f>STDEV(AY1572:AY1583)</f>
        <v>0.5734631782730405</v>
      </c>
      <c r="BC1579" s="276">
        <f>COUNT(AY1572:AY1583)</f>
        <v>12</v>
      </c>
      <c r="BD1579" s="108">
        <f>2*BB1579/(BC1579)^0.5</f>
        <v>0.3310891203462783</v>
      </c>
      <c r="BE1579" s="119"/>
      <c r="BF1579" s="119"/>
      <c r="BG1579" s="119"/>
      <c r="BH1579" s="119"/>
      <c r="BI1579" s="119"/>
      <c r="BJ1579" s="119"/>
    </row>
    <row r="1580" spans="1:62" ht="12" customHeight="1">
      <c r="A1580" s="272" t="s">
        <v>2205</v>
      </c>
      <c r="B1580" s="180">
        <v>383</v>
      </c>
      <c r="C1580" s="155"/>
      <c r="D1580" s="273">
        <v>395</v>
      </c>
      <c r="E1580" s="274" t="s">
        <v>276</v>
      </c>
      <c r="F1580" s="67">
        <f>IF(D1580&lt;=374.5,(D1580-'[2]Stages'!$C$73)*'[2]Stages'!$H$74+'[2]Stages'!$E$73,IF(D1580&lt;=385.3,(D1580-'[2]Stages'!$C$74)*'[2]Stages'!$H$75+'[2]Stages'!$E$74,IF(D1580&lt;=391.8,(D1580-'[2]Stages'!$C$75)*'[2]Stages'!$H$76+'[2]Stages'!$E$75,IF(D1580&lt;=397.5,(D1580-'[2]Stages'!$C$76)*'[2]Stages'!$H$77+'[2]Stages'!$E$76,IF(D1580&lt;=407,(D1580-'[2]Stages'!$C$77)*'[2]Stages'!$H$78+'[2]Stages'!$E$77,IF(D1580&lt;=411.2,(D1580-'[2]Stages'!$C$78)*'[2]Stages'!$H$79+'[2]Stages'!$E$78,IF(D1580&lt;=416,(D1580-'[2]Stages'!$C$79)*'[2]Stages'!$H$80+'[2]Stages'!$E$79)))))))</f>
        <v>390.82456140350877</v>
      </c>
      <c r="G1580" s="155" t="s">
        <v>19</v>
      </c>
      <c r="H1580" s="155" t="s">
        <v>1268</v>
      </c>
      <c r="I1580" s="155"/>
      <c r="J1580" s="155"/>
      <c r="K1580" s="155" t="s">
        <v>2203</v>
      </c>
      <c r="L1580" s="155"/>
      <c r="M1580" s="155"/>
      <c r="N1580" s="155"/>
      <c r="O1580" s="155"/>
      <c r="P1580" s="155"/>
      <c r="Q1580" s="181" t="s">
        <v>701</v>
      </c>
      <c r="R1580" s="155" t="s">
        <v>2133</v>
      </c>
      <c r="S1580" s="181"/>
      <c r="T1580" s="181"/>
      <c r="U1580" s="181"/>
      <c r="V1580" s="180"/>
      <c r="W1580" s="155" t="s">
        <v>2152</v>
      </c>
      <c r="X1580" s="155"/>
      <c r="Y1580" s="155"/>
      <c r="Z1580" s="155"/>
      <c r="AA1580" s="155" t="s">
        <v>2204</v>
      </c>
      <c r="AC1580" s="180">
        <v>15.4</v>
      </c>
      <c r="AD1580" s="180">
        <v>15.4</v>
      </c>
      <c r="AE1580" s="180"/>
      <c r="AF1580" s="180"/>
      <c r="AG1580" s="180"/>
      <c r="AI1580" s="194"/>
      <c r="AJ1580" s="194"/>
      <c r="AK1580" s="155"/>
      <c r="AL1580" s="155"/>
      <c r="AM1580" s="155"/>
      <c r="AN1580" s="155"/>
      <c r="AO1580" s="180"/>
      <c r="AP1580" s="155"/>
      <c r="AQ1580" s="180"/>
      <c r="AR1580" s="180"/>
      <c r="AS1580" s="180">
        <v>1984</v>
      </c>
      <c r="AT1580" s="155"/>
      <c r="AU1580" s="155"/>
      <c r="AV1580" s="155"/>
      <c r="AW1580" s="275" t="s">
        <v>2135</v>
      </c>
      <c r="AX1580" s="190">
        <v>323.21649484536084</v>
      </c>
      <c r="AY1580" s="190">
        <v>22.783333333333335</v>
      </c>
      <c r="AZ1580" s="118"/>
      <c r="BA1580" s="156"/>
      <c r="BB1580" s="156"/>
      <c r="BC1580" s="276"/>
      <c r="BD1580" s="155"/>
      <c r="BE1580" s="119"/>
      <c r="BF1580" s="119"/>
      <c r="BG1580" s="119"/>
      <c r="BH1580" s="119"/>
      <c r="BI1580" s="119"/>
      <c r="BJ1580" s="119"/>
    </row>
    <row r="1581" spans="1:62" ht="12" customHeight="1">
      <c r="A1581" s="272" t="s">
        <v>2206</v>
      </c>
      <c r="B1581" s="180">
        <v>383</v>
      </c>
      <c r="C1581" s="155"/>
      <c r="D1581" s="273">
        <v>395</v>
      </c>
      <c r="E1581" s="274" t="s">
        <v>276</v>
      </c>
      <c r="F1581" s="67">
        <f>IF(D1581&lt;=374.5,(D1581-'[2]Stages'!$C$73)*'[2]Stages'!$H$74+'[2]Stages'!$E$73,IF(D1581&lt;=385.3,(D1581-'[2]Stages'!$C$74)*'[2]Stages'!$H$75+'[2]Stages'!$E$74,IF(D1581&lt;=391.8,(D1581-'[2]Stages'!$C$75)*'[2]Stages'!$H$76+'[2]Stages'!$E$75,IF(D1581&lt;=397.5,(D1581-'[2]Stages'!$C$76)*'[2]Stages'!$H$77+'[2]Stages'!$E$76,IF(D1581&lt;=407,(D1581-'[2]Stages'!$C$77)*'[2]Stages'!$H$78+'[2]Stages'!$E$77,IF(D1581&lt;=411.2,(D1581-'[2]Stages'!$C$78)*'[2]Stages'!$H$79+'[2]Stages'!$E$78,IF(D1581&lt;=416,(D1581-'[2]Stages'!$C$79)*'[2]Stages'!$H$80+'[2]Stages'!$E$79)))))))</f>
        <v>390.82456140350877</v>
      </c>
      <c r="G1581" s="155" t="s">
        <v>19</v>
      </c>
      <c r="H1581" s="155" t="s">
        <v>1268</v>
      </c>
      <c r="I1581" s="155"/>
      <c r="J1581" s="155"/>
      <c r="K1581" s="155" t="s">
        <v>2207</v>
      </c>
      <c r="L1581" s="155"/>
      <c r="M1581" s="155"/>
      <c r="N1581" s="155"/>
      <c r="O1581" s="155"/>
      <c r="P1581" s="155"/>
      <c r="Q1581" s="181" t="s">
        <v>701</v>
      </c>
      <c r="R1581" s="155" t="s">
        <v>2133</v>
      </c>
      <c r="S1581" s="181"/>
      <c r="T1581" s="181"/>
      <c r="U1581" s="181"/>
      <c r="V1581" s="180"/>
      <c r="W1581" s="155" t="s">
        <v>1293</v>
      </c>
      <c r="X1581" s="155"/>
      <c r="Y1581" s="155"/>
      <c r="Z1581" s="155"/>
      <c r="AA1581" s="155" t="s">
        <v>2200</v>
      </c>
      <c r="AC1581" s="180">
        <v>17.1</v>
      </c>
      <c r="AD1581" s="180"/>
      <c r="AE1581" s="180">
        <v>17.1</v>
      </c>
      <c r="AF1581" s="180"/>
      <c r="AG1581" s="180">
        <v>17.1</v>
      </c>
      <c r="AI1581" s="198"/>
      <c r="AJ1581" s="198"/>
      <c r="AK1581" s="155"/>
      <c r="AL1581" s="155"/>
      <c r="AM1581" s="155"/>
      <c r="AN1581" s="155"/>
      <c r="AO1581" s="180"/>
      <c r="AP1581" s="155"/>
      <c r="AQ1581" s="180"/>
      <c r="AR1581" s="180"/>
      <c r="AS1581" s="180">
        <v>1984</v>
      </c>
      <c r="AT1581" s="155"/>
      <c r="AU1581" s="155"/>
      <c r="AV1581" s="155"/>
      <c r="AW1581" s="275" t="s">
        <v>2135</v>
      </c>
      <c r="AX1581" s="190">
        <v>323.51612903225805</v>
      </c>
      <c r="AY1581" s="193">
        <v>22.505</v>
      </c>
      <c r="AZ1581" s="168"/>
      <c r="BA1581" s="156"/>
      <c r="BB1581" s="156"/>
      <c r="BC1581" s="276"/>
      <c r="BD1581" s="155"/>
      <c r="BE1581" s="119"/>
      <c r="BF1581" s="119"/>
      <c r="BG1581" s="119"/>
      <c r="BH1581" s="119"/>
      <c r="BI1581" s="119"/>
      <c r="BJ1581" s="119"/>
    </row>
    <row r="1582" spans="1:62" ht="12" customHeight="1">
      <c r="A1582" s="272" t="s">
        <v>2208</v>
      </c>
      <c r="B1582" s="180">
        <v>383</v>
      </c>
      <c r="C1582" s="155"/>
      <c r="D1582" s="273">
        <v>395</v>
      </c>
      <c r="E1582" s="274" t="s">
        <v>276</v>
      </c>
      <c r="F1582" s="67">
        <f>IF(D1582&lt;=374.5,(D1582-'[2]Stages'!$C$73)*'[2]Stages'!$H$74+'[2]Stages'!$E$73,IF(D1582&lt;=385.3,(D1582-'[2]Stages'!$C$74)*'[2]Stages'!$H$75+'[2]Stages'!$E$74,IF(D1582&lt;=391.8,(D1582-'[2]Stages'!$C$75)*'[2]Stages'!$H$76+'[2]Stages'!$E$75,IF(D1582&lt;=397.5,(D1582-'[2]Stages'!$C$76)*'[2]Stages'!$H$77+'[2]Stages'!$E$76,IF(D1582&lt;=407,(D1582-'[2]Stages'!$C$77)*'[2]Stages'!$H$78+'[2]Stages'!$E$77,IF(D1582&lt;=411.2,(D1582-'[2]Stages'!$C$78)*'[2]Stages'!$H$79+'[2]Stages'!$E$78,IF(D1582&lt;=416,(D1582-'[2]Stages'!$C$79)*'[2]Stages'!$H$80+'[2]Stages'!$E$79)))))))</f>
        <v>390.82456140350877</v>
      </c>
      <c r="G1582" s="155" t="s">
        <v>19</v>
      </c>
      <c r="H1582" s="155" t="s">
        <v>1268</v>
      </c>
      <c r="I1582" s="155"/>
      <c r="J1582" s="155"/>
      <c r="K1582" s="155" t="s">
        <v>2207</v>
      </c>
      <c r="L1582" s="155"/>
      <c r="M1582" s="155"/>
      <c r="N1582" s="155"/>
      <c r="O1582" s="155"/>
      <c r="P1582" s="155"/>
      <c r="Q1582" s="181" t="s">
        <v>701</v>
      </c>
      <c r="R1582" s="155" t="s">
        <v>2133</v>
      </c>
      <c r="S1582" s="181"/>
      <c r="T1582" s="181"/>
      <c r="U1582" s="181"/>
      <c r="V1582" s="180"/>
      <c r="W1582" s="155" t="s">
        <v>1293</v>
      </c>
      <c r="X1582" s="155"/>
      <c r="Y1582" s="155"/>
      <c r="Z1582" s="155"/>
      <c r="AA1582" s="155" t="s">
        <v>2209</v>
      </c>
      <c r="AC1582" s="180">
        <v>17.4</v>
      </c>
      <c r="AD1582" s="180"/>
      <c r="AE1582" s="180">
        <v>17.4</v>
      </c>
      <c r="AF1582" s="180"/>
      <c r="AG1582" s="180">
        <v>17.4</v>
      </c>
      <c r="AI1582" s="194"/>
      <c r="AJ1582" s="194"/>
      <c r="AK1582" s="155"/>
      <c r="AL1582" s="155"/>
      <c r="AM1582" s="155"/>
      <c r="AN1582" s="155"/>
      <c r="AO1582" s="180"/>
      <c r="AP1582" s="155"/>
      <c r="AQ1582" s="180"/>
      <c r="AR1582" s="180"/>
      <c r="AS1582" s="180">
        <v>1984</v>
      </c>
      <c r="AT1582" s="155"/>
      <c r="AU1582" s="155"/>
      <c r="AV1582" s="155"/>
      <c r="AW1582" s="275" t="s">
        <v>2135</v>
      </c>
      <c r="AX1582" s="190">
        <v>323.8305084745763</v>
      </c>
      <c r="AY1582" s="190">
        <v>21.7</v>
      </c>
      <c r="AZ1582" s="118"/>
      <c r="BA1582" s="156"/>
      <c r="BB1582" s="156"/>
      <c r="BC1582" s="276"/>
      <c r="BD1582" s="155"/>
      <c r="BE1582" s="119"/>
      <c r="BF1582" s="119"/>
      <c r="BG1582" s="119"/>
      <c r="BH1582" s="119"/>
      <c r="BI1582" s="119"/>
      <c r="BJ1582" s="119"/>
    </row>
    <row r="1583" spans="1:62" ht="12" customHeight="1">
      <c r="A1583" s="272" t="s">
        <v>2210</v>
      </c>
      <c r="B1583" s="180">
        <v>383</v>
      </c>
      <c r="C1583" s="155"/>
      <c r="D1583" s="273">
        <v>395</v>
      </c>
      <c r="E1583" s="274" t="s">
        <v>276</v>
      </c>
      <c r="F1583" s="67">
        <f>IF(D1583&lt;=374.5,(D1583-'[2]Stages'!$C$73)*'[2]Stages'!$H$74+'[2]Stages'!$E$73,IF(D1583&lt;=385.3,(D1583-'[2]Stages'!$C$74)*'[2]Stages'!$H$75+'[2]Stages'!$E$74,IF(D1583&lt;=391.8,(D1583-'[2]Stages'!$C$75)*'[2]Stages'!$H$76+'[2]Stages'!$E$75,IF(D1583&lt;=397.5,(D1583-'[2]Stages'!$C$76)*'[2]Stages'!$H$77+'[2]Stages'!$E$76,IF(D1583&lt;=407,(D1583-'[2]Stages'!$C$77)*'[2]Stages'!$H$78+'[2]Stages'!$E$77,IF(D1583&lt;=411.2,(D1583-'[2]Stages'!$C$78)*'[2]Stages'!$H$79+'[2]Stages'!$E$78,IF(D1583&lt;=416,(D1583-'[2]Stages'!$C$79)*'[2]Stages'!$H$80+'[2]Stages'!$E$79)))))))</f>
        <v>390.82456140350877</v>
      </c>
      <c r="G1583" s="155" t="s">
        <v>19</v>
      </c>
      <c r="H1583" s="155" t="s">
        <v>1268</v>
      </c>
      <c r="I1583" s="155"/>
      <c r="J1583" s="155"/>
      <c r="K1583" s="155" t="s">
        <v>2207</v>
      </c>
      <c r="L1583" s="155"/>
      <c r="M1583" s="155"/>
      <c r="N1583" s="155"/>
      <c r="O1583" s="155"/>
      <c r="P1583" s="155"/>
      <c r="Q1583" s="181" t="s">
        <v>701</v>
      </c>
      <c r="R1583" s="155" t="s">
        <v>2133</v>
      </c>
      <c r="S1583" s="181"/>
      <c r="T1583" s="181"/>
      <c r="U1583" s="181"/>
      <c r="V1583" s="180"/>
      <c r="W1583" s="155" t="s">
        <v>2152</v>
      </c>
      <c r="X1583" s="155"/>
      <c r="Y1583" s="155"/>
      <c r="Z1583" s="155"/>
      <c r="AA1583" s="155" t="s">
        <v>2209</v>
      </c>
      <c r="AC1583" s="180">
        <v>15.4</v>
      </c>
      <c r="AD1583" s="180">
        <v>15.4</v>
      </c>
      <c r="AE1583" s="180"/>
      <c r="AF1583" s="180"/>
      <c r="AG1583" s="180"/>
      <c r="AI1583" s="194"/>
      <c r="AJ1583" s="194"/>
      <c r="AK1583" s="155"/>
      <c r="AL1583" s="155"/>
      <c r="AM1583" s="155"/>
      <c r="AN1583" s="155"/>
      <c r="AO1583" s="180"/>
      <c r="AP1583" s="155"/>
      <c r="AQ1583" s="180"/>
      <c r="AR1583" s="180"/>
      <c r="AS1583" s="180">
        <v>1984</v>
      </c>
      <c r="AT1583" s="155"/>
      <c r="AU1583" s="155"/>
      <c r="AV1583" s="155"/>
      <c r="AW1583" s="275" t="s">
        <v>2135</v>
      </c>
      <c r="AX1583" s="190">
        <v>324.4</v>
      </c>
      <c r="AY1583" s="190">
        <v>22.743333333333336</v>
      </c>
      <c r="AZ1583" s="118">
        <v>324</v>
      </c>
      <c r="BA1583" s="156">
        <f>AVERAGE(AY1578:AY1591)</f>
        <v>20.568166666666663</v>
      </c>
      <c r="BB1583" s="156">
        <f>STDEV(AY1578:AY1591)</f>
        <v>3.0560143544440357</v>
      </c>
      <c r="BC1583" s="276">
        <f>COUNT(AY1578:AY1591)</f>
        <v>10</v>
      </c>
      <c r="BD1583" s="108">
        <f>2*BB1583/(BC1583)^0.5</f>
        <v>1.932793184442453</v>
      </c>
      <c r="BE1583" s="119"/>
      <c r="BF1583" s="119"/>
      <c r="BG1583" s="119"/>
      <c r="BH1583" s="119"/>
      <c r="BI1583" s="119"/>
      <c r="BJ1583" s="119"/>
    </row>
    <row r="1584" spans="1:62" ht="12" customHeight="1">
      <c r="A1584" s="272" t="s">
        <v>2211</v>
      </c>
      <c r="B1584" s="180">
        <v>383</v>
      </c>
      <c r="C1584" s="155"/>
      <c r="D1584" s="273">
        <v>395</v>
      </c>
      <c r="E1584" s="274" t="s">
        <v>276</v>
      </c>
      <c r="F1584" s="67">
        <f>IF(D1584&lt;=374.5,(D1584-'[2]Stages'!$C$73)*'[2]Stages'!$H$74+'[2]Stages'!$E$73,IF(D1584&lt;=385.3,(D1584-'[2]Stages'!$C$74)*'[2]Stages'!$H$75+'[2]Stages'!$E$74,IF(D1584&lt;=391.8,(D1584-'[2]Stages'!$C$75)*'[2]Stages'!$H$76+'[2]Stages'!$E$75,IF(D1584&lt;=397.5,(D1584-'[2]Stages'!$C$76)*'[2]Stages'!$H$77+'[2]Stages'!$E$76,IF(D1584&lt;=407,(D1584-'[2]Stages'!$C$77)*'[2]Stages'!$H$78+'[2]Stages'!$E$77,IF(D1584&lt;=411.2,(D1584-'[2]Stages'!$C$78)*'[2]Stages'!$H$79+'[2]Stages'!$E$78,IF(D1584&lt;=416,(D1584-'[2]Stages'!$C$79)*'[2]Stages'!$H$80+'[2]Stages'!$E$79)))))))</f>
        <v>390.82456140350877</v>
      </c>
      <c r="G1584" s="155" t="s">
        <v>19</v>
      </c>
      <c r="H1584" s="155" t="s">
        <v>1268</v>
      </c>
      <c r="I1584" s="155"/>
      <c r="J1584" s="155"/>
      <c r="K1584" s="155" t="s">
        <v>2207</v>
      </c>
      <c r="L1584" s="155"/>
      <c r="M1584" s="155"/>
      <c r="N1584" s="155"/>
      <c r="O1584" s="155"/>
      <c r="P1584" s="155"/>
      <c r="Q1584" s="181" t="s">
        <v>701</v>
      </c>
      <c r="R1584" s="155" t="s">
        <v>2133</v>
      </c>
      <c r="S1584" s="181"/>
      <c r="T1584" s="181"/>
      <c r="U1584" s="181"/>
      <c r="V1584" s="180"/>
      <c r="W1584" s="155" t="s">
        <v>2152</v>
      </c>
      <c r="X1584" s="155"/>
      <c r="Y1584" s="155"/>
      <c r="Z1584" s="155"/>
      <c r="AA1584" s="155" t="s">
        <v>2209</v>
      </c>
      <c r="AC1584" s="180">
        <v>15.4</v>
      </c>
      <c r="AD1584" s="180">
        <v>15.4</v>
      </c>
      <c r="AE1584" s="180"/>
      <c r="AF1584" s="180"/>
      <c r="AG1584" s="180"/>
      <c r="AI1584" s="198"/>
      <c r="AJ1584" s="198"/>
      <c r="AK1584" s="155"/>
      <c r="AL1584" s="155"/>
      <c r="AM1584" s="155"/>
      <c r="AN1584" s="155"/>
      <c r="AO1584" s="180"/>
      <c r="AP1584" s="155"/>
      <c r="AQ1584" s="180"/>
      <c r="AR1584" s="180"/>
      <c r="AS1584" s="180">
        <v>1984</v>
      </c>
      <c r="AT1584" s="155"/>
      <c r="AU1584" s="155"/>
      <c r="AV1584" s="155"/>
      <c r="AW1584" s="275" t="s">
        <v>2135</v>
      </c>
      <c r="AX1584" s="190">
        <v>324.4848484848485</v>
      </c>
      <c r="AY1584" s="193">
        <v>21.72</v>
      </c>
      <c r="AZ1584" s="168"/>
      <c r="BA1584" s="156"/>
      <c r="BB1584" s="156"/>
      <c r="BC1584" s="276"/>
      <c r="BD1584" s="155"/>
      <c r="BE1584" s="114"/>
      <c r="BF1584" s="115"/>
      <c r="BG1584" s="115"/>
      <c r="BH1584" s="114"/>
      <c r="BI1584" s="115"/>
      <c r="BJ1584" s="114"/>
    </row>
    <row r="1585" spans="1:69" ht="12" customHeight="1">
      <c r="A1585" s="99" t="s">
        <v>2212</v>
      </c>
      <c r="D1585" s="102">
        <v>420</v>
      </c>
      <c r="E1585" s="103" t="s">
        <v>276</v>
      </c>
      <c r="F1585" s="69">
        <f>IF(D1585&lt;=418.7,(D1585-'[2]Stages'!$C$80)*'[2]Stages'!$H$81+'[2]Stages'!$E$80,IF(D1585&lt;=421.3,(D1585-'[2]Stages'!$C$81)*'[2]Stages'!$H$82+'[2]Stages'!$E$81,IF(D1585&lt;=422.9,(D1585-'[2]Stages'!$C$82)*'[2]Stages'!$H$83+'[2]Stages'!$E$82,IF(D1585&lt;=426.2,(D1585-'[2]Stages'!$C$83)*'[2]Stages'!$H$84+'[2]Stages'!$E$83,IF(D1585&lt;=428.2,(D1585-'[2]Stages'!$C$84)*'[2]Stages'!$H$85+'[2]Stages'!$E$84)))))</f>
        <v>424.265</v>
      </c>
      <c r="G1585" s="101" t="s">
        <v>1592</v>
      </c>
      <c r="H1585" s="101" t="s">
        <v>1593</v>
      </c>
      <c r="J1585" s="101" t="s">
        <v>1571</v>
      </c>
      <c r="K1585" s="101" t="s">
        <v>1594</v>
      </c>
      <c r="Q1585" s="101" t="s">
        <v>1595</v>
      </c>
      <c r="R1585" s="101" t="s">
        <v>1596</v>
      </c>
      <c r="U1585" s="101"/>
      <c r="W1585" s="101" t="s">
        <v>1637</v>
      </c>
      <c r="AA1585" s="101" t="s">
        <v>2213</v>
      </c>
      <c r="AB1585" s="18">
        <v>21.7</v>
      </c>
      <c r="AC1585" s="100">
        <v>13</v>
      </c>
      <c r="AD1585" s="100">
        <v>13</v>
      </c>
      <c r="AI1585" s="180"/>
      <c r="AJ1585" s="180"/>
      <c r="AM1585" s="99" t="s">
        <v>1599</v>
      </c>
      <c r="AN1585" s="99" t="s">
        <v>1600</v>
      </c>
      <c r="AO1585" s="100">
        <v>64</v>
      </c>
      <c r="AP1585" s="99">
        <v>11</v>
      </c>
      <c r="AQ1585" s="100">
        <v>1859</v>
      </c>
      <c r="AR1585" s="100">
        <v>1872</v>
      </c>
      <c r="AS1585" s="100">
        <v>2000</v>
      </c>
      <c r="AT1585" s="99"/>
      <c r="AU1585" s="99"/>
      <c r="AV1585" s="99"/>
      <c r="AW1585" s="99" t="s">
        <v>1601</v>
      </c>
      <c r="AX1585" s="181">
        <v>474</v>
      </c>
      <c r="AY1585" s="181"/>
      <c r="AZ1585" s="181"/>
      <c r="BE1585" s="177"/>
      <c r="BF1585" s="177"/>
      <c r="BG1585" s="177"/>
      <c r="BH1585" s="177"/>
      <c r="BI1585" s="177"/>
      <c r="BJ1585" s="177"/>
      <c r="BK1585" s="237"/>
      <c r="BL1585" s="238"/>
      <c r="BM1585" s="238"/>
      <c r="BN1585" s="238"/>
      <c r="BO1585" s="238"/>
      <c r="BP1585" s="154"/>
      <c r="BQ1585" s="154"/>
    </row>
    <row r="1586" spans="1:69" ht="12" customHeight="1">
      <c r="A1586" s="99" t="s">
        <v>2214</v>
      </c>
      <c r="D1586" s="102">
        <v>420</v>
      </c>
      <c r="E1586" s="103" t="s">
        <v>276</v>
      </c>
      <c r="F1586" s="69">
        <f>IF(D1586&lt;=418.7,(D1586-'[2]Stages'!$C$80)*'[2]Stages'!$H$81+'[2]Stages'!$E$80,IF(D1586&lt;=421.3,(D1586-'[2]Stages'!$C$81)*'[2]Stages'!$H$82+'[2]Stages'!$E$81,IF(D1586&lt;=422.9,(D1586-'[2]Stages'!$C$82)*'[2]Stages'!$H$83+'[2]Stages'!$E$82,IF(D1586&lt;=426.2,(D1586-'[2]Stages'!$C$83)*'[2]Stages'!$H$84+'[2]Stages'!$E$83,IF(D1586&lt;=428.2,(D1586-'[2]Stages'!$C$84)*'[2]Stages'!$H$85+'[2]Stages'!$E$84)))))</f>
        <v>424.265</v>
      </c>
      <c r="G1586" s="101" t="s">
        <v>1592</v>
      </c>
      <c r="H1586" s="101" t="s">
        <v>1593</v>
      </c>
      <c r="J1586" s="101" t="s">
        <v>1571</v>
      </c>
      <c r="K1586" s="101" t="s">
        <v>1594</v>
      </c>
      <c r="Q1586" s="101" t="s">
        <v>1595</v>
      </c>
      <c r="R1586" s="101" t="s">
        <v>2215</v>
      </c>
      <c r="U1586" s="101" t="s">
        <v>1604</v>
      </c>
      <c r="W1586" s="101" t="s">
        <v>2216</v>
      </c>
      <c r="AA1586" s="101" t="s">
        <v>2217</v>
      </c>
      <c r="AB1586" s="18">
        <v>21.7</v>
      </c>
      <c r="AC1586" s="100">
        <v>16.8</v>
      </c>
      <c r="AD1586" s="100">
        <v>16.8</v>
      </c>
      <c r="AI1586" s="173"/>
      <c r="AJ1586" s="173"/>
      <c r="AM1586" s="99" t="s">
        <v>1599</v>
      </c>
      <c r="AN1586" s="99" t="s">
        <v>1600</v>
      </c>
      <c r="AO1586" s="100">
        <v>64</v>
      </c>
      <c r="AP1586" s="99">
        <v>11</v>
      </c>
      <c r="AQ1586" s="100">
        <v>1859</v>
      </c>
      <c r="AR1586" s="100">
        <v>1872</v>
      </c>
      <c r="AS1586" s="100">
        <v>2000</v>
      </c>
      <c r="AT1586" s="99"/>
      <c r="AU1586" s="99"/>
      <c r="AV1586" s="99"/>
      <c r="AW1586" s="99" t="s">
        <v>1601</v>
      </c>
      <c r="AX1586" s="239">
        <v>485</v>
      </c>
      <c r="AY1586" s="240"/>
      <c r="AZ1586" s="241"/>
      <c r="BE1586" s="177"/>
      <c r="BF1586" s="177"/>
      <c r="BG1586" s="177"/>
      <c r="BH1586" s="177"/>
      <c r="BI1586" s="177"/>
      <c r="BJ1586" s="177"/>
      <c r="BK1586" s="237"/>
      <c r="BL1586" s="238"/>
      <c r="BM1586" s="238"/>
      <c r="BN1586" s="238"/>
      <c r="BO1586" s="238"/>
      <c r="BP1586" s="154"/>
      <c r="BQ1586" s="154"/>
    </row>
    <row r="1587" spans="1:69" ht="12" customHeight="1">
      <c r="A1587" s="99" t="s">
        <v>2218</v>
      </c>
      <c r="D1587" s="102">
        <v>420</v>
      </c>
      <c r="E1587" s="103" t="s">
        <v>276</v>
      </c>
      <c r="F1587" s="69">
        <f>IF(D1587&lt;=418.7,(D1587-'[2]Stages'!$C$80)*'[2]Stages'!$H$81+'[2]Stages'!$E$80,IF(D1587&lt;=421.3,(D1587-'[2]Stages'!$C$81)*'[2]Stages'!$H$82+'[2]Stages'!$E$81,IF(D1587&lt;=422.9,(D1587-'[2]Stages'!$C$82)*'[2]Stages'!$H$83+'[2]Stages'!$E$82,IF(D1587&lt;=426.2,(D1587-'[2]Stages'!$C$83)*'[2]Stages'!$H$84+'[2]Stages'!$E$83,IF(D1587&lt;=428.2,(D1587-'[2]Stages'!$C$84)*'[2]Stages'!$H$85+'[2]Stages'!$E$84)))))</f>
        <v>424.265</v>
      </c>
      <c r="G1587" s="101" t="s">
        <v>1592</v>
      </c>
      <c r="H1587" s="101" t="s">
        <v>1593</v>
      </c>
      <c r="J1587" s="101" t="s">
        <v>1571</v>
      </c>
      <c r="K1587" s="101" t="s">
        <v>1594</v>
      </c>
      <c r="Q1587" s="101" t="s">
        <v>1595</v>
      </c>
      <c r="R1587" s="101" t="s">
        <v>2219</v>
      </c>
      <c r="U1587" s="101" t="s">
        <v>1604</v>
      </c>
      <c r="W1587" s="101" t="s">
        <v>2216</v>
      </c>
      <c r="AA1587" s="101" t="s">
        <v>2217</v>
      </c>
      <c r="AB1587" s="18">
        <v>21.7</v>
      </c>
      <c r="AC1587" s="100">
        <v>17.9</v>
      </c>
      <c r="AD1587" s="100">
        <v>17.9</v>
      </c>
      <c r="AI1587" s="173"/>
      <c r="AJ1587" s="173"/>
      <c r="AM1587" s="99" t="s">
        <v>1599</v>
      </c>
      <c r="AN1587" s="99" t="s">
        <v>1600</v>
      </c>
      <c r="AO1587" s="100">
        <v>64</v>
      </c>
      <c r="AP1587" s="99">
        <v>11</v>
      </c>
      <c r="AQ1587" s="100">
        <v>1859</v>
      </c>
      <c r="AR1587" s="100">
        <v>1872</v>
      </c>
      <c r="AS1587" s="100">
        <v>2000</v>
      </c>
      <c r="AT1587" s="99"/>
      <c r="AU1587" s="99"/>
      <c r="AV1587" s="99"/>
      <c r="AW1587" s="99" t="s">
        <v>1601</v>
      </c>
      <c r="AX1587" s="239">
        <v>485</v>
      </c>
      <c r="AY1587" s="240"/>
      <c r="AZ1587" s="241"/>
      <c r="BE1587" s="119"/>
      <c r="BF1587" s="119"/>
      <c r="BG1587" s="119"/>
      <c r="BH1587" s="119"/>
      <c r="BI1587" s="119"/>
      <c r="BJ1587" s="119"/>
      <c r="BP1587" s="154"/>
      <c r="BQ1587" s="154"/>
    </row>
    <row r="1588" spans="1:69" ht="12" customHeight="1">
      <c r="A1588" s="99" t="s">
        <v>2220</v>
      </c>
      <c r="D1588" s="102">
        <v>420</v>
      </c>
      <c r="E1588" s="103" t="s">
        <v>276</v>
      </c>
      <c r="F1588" s="69">
        <f>IF(D1588&lt;=418.7,(D1588-'[2]Stages'!$C$80)*'[2]Stages'!$H$81+'[2]Stages'!$E$80,IF(D1588&lt;=421.3,(D1588-'[2]Stages'!$C$81)*'[2]Stages'!$H$82+'[2]Stages'!$E$81,IF(D1588&lt;=422.9,(D1588-'[2]Stages'!$C$82)*'[2]Stages'!$H$83+'[2]Stages'!$E$82,IF(D1588&lt;=426.2,(D1588-'[2]Stages'!$C$83)*'[2]Stages'!$H$84+'[2]Stages'!$E$83,IF(D1588&lt;=428.2,(D1588-'[2]Stages'!$C$84)*'[2]Stages'!$H$85+'[2]Stages'!$E$84)))))</f>
        <v>424.265</v>
      </c>
      <c r="G1588" s="101" t="s">
        <v>1592</v>
      </c>
      <c r="H1588" s="101" t="s">
        <v>1593</v>
      </c>
      <c r="J1588" s="101" t="s">
        <v>1571</v>
      </c>
      <c r="K1588" s="101" t="s">
        <v>1594</v>
      </c>
      <c r="Q1588" s="101" t="s">
        <v>1595</v>
      </c>
      <c r="R1588" s="101" t="s">
        <v>2221</v>
      </c>
      <c r="U1588" s="101" t="s">
        <v>1604</v>
      </c>
      <c r="W1588" s="101" t="s">
        <v>1637</v>
      </c>
      <c r="AA1588" s="101" t="s">
        <v>2213</v>
      </c>
      <c r="AB1588" s="18">
        <v>21.7</v>
      </c>
      <c r="AC1588" s="100">
        <v>15.2</v>
      </c>
      <c r="AD1588" s="100">
        <v>15.2</v>
      </c>
      <c r="AI1588" s="173"/>
      <c r="AJ1588" s="173"/>
      <c r="AM1588" s="99" t="s">
        <v>1599</v>
      </c>
      <c r="AN1588" s="99" t="s">
        <v>1600</v>
      </c>
      <c r="AO1588" s="100">
        <v>64</v>
      </c>
      <c r="AP1588" s="99">
        <v>11</v>
      </c>
      <c r="AQ1588" s="100">
        <v>1859</v>
      </c>
      <c r="AR1588" s="100">
        <v>1872</v>
      </c>
      <c r="AS1588" s="100">
        <v>2000</v>
      </c>
      <c r="AT1588" s="99"/>
      <c r="AU1588" s="99"/>
      <c r="AV1588" s="99"/>
      <c r="AW1588" s="99" t="s">
        <v>1601</v>
      </c>
      <c r="AX1588" s="239">
        <v>485</v>
      </c>
      <c r="AY1588" s="240">
        <v>16.3</v>
      </c>
      <c r="AZ1588" s="241"/>
      <c r="BE1588" s="177"/>
      <c r="BF1588" s="177"/>
      <c r="BG1588" s="177"/>
      <c r="BH1588" s="177"/>
      <c r="BI1588" s="177"/>
      <c r="BJ1588" s="177"/>
      <c r="BP1588" s="154"/>
      <c r="BQ1588" s="154"/>
    </row>
    <row r="1589" spans="1:69" ht="12" customHeight="1">
      <c r="A1589" s="99" t="s">
        <v>2222</v>
      </c>
      <c r="D1589" s="102">
        <v>420</v>
      </c>
      <c r="E1589" s="103" t="s">
        <v>276</v>
      </c>
      <c r="F1589" s="69">
        <f>IF(D1589&lt;=418.7,(D1589-'[2]Stages'!$C$80)*'[2]Stages'!$H$81+'[2]Stages'!$E$80,IF(D1589&lt;=421.3,(D1589-'[2]Stages'!$C$81)*'[2]Stages'!$H$82+'[2]Stages'!$E$81,IF(D1589&lt;=422.9,(D1589-'[2]Stages'!$C$82)*'[2]Stages'!$H$83+'[2]Stages'!$E$82,IF(D1589&lt;=426.2,(D1589-'[2]Stages'!$C$83)*'[2]Stages'!$H$84+'[2]Stages'!$E$83,IF(D1589&lt;=428.2,(D1589-'[2]Stages'!$C$84)*'[2]Stages'!$H$85+'[2]Stages'!$E$84)))))</f>
        <v>424.265</v>
      </c>
      <c r="G1589" s="101" t="s">
        <v>1592</v>
      </c>
      <c r="H1589" s="101" t="s">
        <v>1593</v>
      </c>
      <c r="J1589" s="101" t="s">
        <v>1571</v>
      </c>
      <c r="K1589" s="101" t="s">
        <v>1594</v>
      </c>
      <c r="Q1589" s="101" t="s">
        <v>1595</v>
      </c>
      <c r="R1589" s="101" t="s">
        <v>2223</v>
      </c>
      <c r="U1589" s="101" t="s">
        <v>1604</v>
      </c>
      <c r="W1589" s="101" t="s">
        <v>1637</v>
      </c>
      <c r="AA1589" s="101" t="s">
        <v>2213</v>
      </c>
      <c r="AB1589" s="18">
        <v>21.7</v>
      </c>
      <c r="AC1589" s="100">
        <v>14.7</v>
      </c>
      <c r="AD1589" s="100">
        <v>14.7</v>
      </c>
      <c r="AI1589" s="173"/>
      <c r="AJ1589" s="173"/>
      <c r="AM1589" s="99" t="s">
        <v>1599</v>
      </c>
      <c r="AN1589" s="99" t="s">
        <v>1600</v>
      </c>
      <c r="AO1589" s="100">
        <v>64</v>
      </c>
      <c r="AP1589" s="99">
        <v>11</v>
      </c>
      <c r="AQ1589" s="100">
        <v>1859</v>
      </c>
      <c r="AR1589" s="100">
        <v>1872</v>
      </c>
      <c r="AS1589" s="100">
        <v>2000</v>
      </c>
      <c r="AT1589" s="99"/>
      <c r="AU1589" s="99"/>
      <c r="AV1589" s="99"/>
      <c r="AW1589" s="99" t="s">
        <v>1601</v>
      </c>
      <c r="AX1589" s="239">
        <v>485</v>
      </c>
      <c r="AY1589" s="240">
        <v>16.6</v>
      </c>
      <c r="AZ1589" s="241"/>
      <c r="BE1589" s="119"/>
      <c r="BF1589" s="119"/>
      <c r="BG1589" s="119"/>
      <c r="BH1589" s="119"/>
      <c r="BI1589" s="119"/>
      <c r="BJ1589" s="119"/>
      <c r="BP1589" s="154"/>
      <c r="BQ1589" s="154"/>
    </row>
    <row r="1590" spans="1:69" ht="12" customHeight="1">
      <c r="A1590" s="99" t="s">
        <v>2224</v>
      </c>
      <c r="D1590" s="102">
        <v>420</v>
      </c>
      <c r="E1590" s="103" t="s">
        <v>276</v>
      </c>
      <c r="F1590" s="69">
        <f>IF(D1590&lt;=418.7,(D1590-'[2]Stages'!$C$80)*'[2]Stages'!$H$81+'[2]Stages'!$E$80,IF(D1590&lt;=421.3,(D1590-'[2]Stages'!$C$81)*'[2]Stages'!$H$82+'[2]Stages'!$E$81,IF(D1590&lt;=422.9,(D1590-'[2]Stages'!$C$82)*'[2]Stages'!$H$83+'[2]Stages'!$E$82,IF(D1590&lt;=426.2,(D1590-'[2]Stages'!$C$83)*'[2]Stages'!$H$84+'[2]Stages'!$E$83,IF(D1590&lt;=428.2,(D1590-'[2]Stages'!$C$84)*'[2]Stages'!$H$85+'[2]Stages'!$E$84)))))</f>
        <v>424.265</v>
      </c>
      <c r="G1590" s="101" t="s">
        <v>1592</v>
      </c>
      <c r="H1590" s="101" t="s">
        <v>1593</v>
      </c>
      <c r="J1590" s="101" t="s">
        <v>1571</v>
      </c>
      <c r="K1590" s="101" t="s">
        <v>1594</v>
      </c>
      <c r="Q1590" s="101" t="s">
        <v>1595</v>
      </c>
      <c r="R1590" s="101" t="s">
        <v>2225</v>
      </c>
      <c r="U1590" s="101" t="s">
        <v>1604</v>
      </c>
      <c r="W1590" s="101" t="s">
        <v>1637</v>
      </c>
      <c r="AA1590" s="101" t="s">
        <v>2213</v>
      </c>
      <c r="AB1590" s="18">
        <v>21.7</v>
      </c>
      <c r="AC1590" s="100">
        <v>15.6</v>
      </c>
      <c r="AD1590" s="100">
        <v>15.6</v>
      </c>
      <c r="AI1590" s="173"/>
      <c r="AJ1590" s="173"/>
      <c r="AM1590" s="99" t="s">
        <v>1599</v>
      </c>
      <c r="AN1590" s="99" t="s">
        <v>1600</v>
      </c>
      <c r="AO1590" s="100">
        <v>64</v>
      </c>
      <c r="AP1590" s="99">
        <v>11</v>
      </c>
      <c r="AQ1590" s="100">
        <v>1859</v>
      </c>
      <c r="AR1590" s="100">
        <v>1872</v>
      </c>
      <c r="AS1590" s="100">
        <v>2000</v>
      </c>
      <c r="AT1590" s="99"/>
      <c r="AU1590" s="99"/>
      <c r="AV1590" s="99"/>
      <c r="AW1590" s="99" t="s">
        <v>1601</v>
      </c>
      <c r="AX1590" s="239">
        <v>485</v>
      </c>
      <c r="AY1590" s="240">
        <v>15.7</v>
      </c>
      <c r="AZ1590" s="241"/>
      <c r="BP1590" s="154"/>
      <c r="BQ1590" s="154"/>
    </row>
    <row r="1591" spans="1:69" ht="12" customHeight="1">
      <c r="A1591" s="99" t="s">
        <v>2226</v>
      </c>
      <c r="D1591" s="102">
        <v>420</v>
      </c>
      <c r="E1591" s="103" t="s">
        <v>276</v>
      </c>
      <c r="F1591" s="69">
        <f>IF(D1591&lt;=418.7,(D1591-'[2]Stages'!$C$80)*'[2]Stages'!$H$81+'[2]Stages'!$E$80,IF(D1591&lt;=421.3,(D1591-'[2]Stages'!$C$81)*'[2]Stages'!$H$82+'[2]Stages'!$E$81,IF(D1591&lt;=422.9,(D1591-'[2]Stages'!$C$82)*'[2]Stages'!$H$83+'[2]Stages'!$E$82,IF(D1591&lt;=426.2,(D1591-'[2]Stages'!$C$83)*'[2]Stages'!$H$84+'[2]Stages'!$E$83,IF(D1591&lt;=428.2,(D1591-'[2]Stages'!$C$84)*'[2]Stages'!$H$85+'[2]Stages'!$E$84)))))</f>
        <v>424.265</v>
      </c>
      <c r="G1591" s="101" t="s">
        <v>1592</v>
      </c>
      <c r="H1591" s="101" t="s">
        <v>1593</v>
      </c>
      <c r="J1591" s="101" t="s">
        <v>1571</v>
      </c>
      <c r="K1591" s="101" t="s">
        <v>1594</v>
      </c>
      <c r="Q1591" s="101" t="s">
        <v>1595</v>
      </c>
      <c r="R1591" s="101" t="s">
        <v>2227</v>
      </c>
      <c r="U1591" s="101" t="s">
        <v>1604</v>
      </c>
      <c r="W1591" s="101" t="s">
        <v>1637</v>
      </c>
      <c r="AA1591" s="101" t="s">
        <v>2213</v>
      </c>
      <c r="AB1591" s="18">
        <v>21.7</v>
      </c>
      <c r="AC1591" s="100">
        <v>14</v>
      </c>
      <c r="AD1591" s="100">
        <v>14</v>
      </c>
      <c r="AI1591" s="173"/>
      <c r="AJ1591" s="173"/>
      <c r="AM1591" s="99" t="s">
        <v>1599</v>
      </c>
      <c r="AN1591" s="99" t="s">
        <v>1600</v>
      </c>
      <c r="AO1591" s="100">
        <v>64</v>
      </c>
      <c r="AP1591" s="99">
        <v>11</v>
      </c>
      <c r="AQ1591" s="100">
        <v>1859</v>
      </c>
      <c r="AR1591" s="100">
        <v>1872</v>
      </c>
      <c r="AS1591" s="100">
        <v>2000</v>
      </c>
      <c r="AT1591" s="99"/>
      <c r="AU1591" s="99"/>
      <c r="AV1591" s="99"/>
      <c r="AW1591" s="99" t="s">
        <v>1601</v>
      </c>
      <c r="AX1591" s="239">
        <v>485</v>
      </c>
      <c r="AY1591" s="240"/>
      <c r="AZ1591" s="241"/>
      <c r="BP1591" s="154"/>
      <c r="BQ1591" s="154"/>
    </row>
    <row r="1592" spans="1:52" ht="12" customHeight="1">
      <c r="A1592" s="99" t="s">
        <v>2228</v>
      </c>
      <c r="D1592" s="102">
        <v>420</v>
      </c>
      <c r="E1592" s="103" t="s">
        <v>276</v>
      </c>
      <c r="F1592" s="69">
        <f>IF(D1592&lt;=418.7,(D1592-'[2]Stages'!$C$80)*'[2]Stages'!$H$81+'[2]Stages'!$E$80,IF(D1592&lt;=421.3,(D1592-'[2]Stages'!$C$81)*'[2]Stages'!$H$82+'[2]Stages'!$E$81,IF(D1592&lt;=422.9,(D1592-'[2]Stages'!$C$82)*'[2]Stages'!$H$83+'[2]Stages'!$E$82,IF(D1592&lt;=426.2,(D1592-'[2]Stages'!$C$83)*'[2]Stages'!$H$84+'[2]Stages'!$E$83,IF(D1592&lt;=428.2,(D1592-'[2]Stages'!$C$84)*'[2]Stages'!$H$85+'[2]Stages'!$E$84)))))</f>
        <v>424.265</v>
      </c>
      <c r="G1592" s="101" t="s">
        <v>1592</v>
      </c>
      <c r="H1592" s="101" t="s">
        <v>1593</v>
      </c>
      <c r="J1592" s="101" t="s">
        <v>1571</v>
      </c>
      <c r="K1592" s="101" t="s">
        <v>1594</v>
      </c>
      <c r="Q1592" s="101" t="s">
        <v>1595</v>
      </c>
      <c r="R1592" s="101" t="s">
        <v>2229</v>
      </c>
      <c r="U1592" s="101" t="s">
        <v>1604</v>
      </c>
      <c r="W1592" s="101" t="s">
        <v>1637</v>
      </c>
      <c r="AA1592" s="101" t="s">
        <v>2213</v>
      </c>
      <c r="AB1592" s="18">
        <v>21.7</v>
      </c>
      <c r="AC1592" s="100">
        <v>13.6</v>
      </c>
      <c r="AD1592" s="100">
        <v>13.6</v>
      </c>
      <c r="AI1592" s="173"/>
      <c r="AJ1592" s="173"/>
      <c r="AM1592" s="99" t="s">
        <v>1599</v>
      </c>
      <c r="AN1592" s="99" t="s">
        <v>1600</v>
      </c>
      <c r="AO1592" s="100">
        <v>64</v>
      </c>
      <c r="AP1592" s="99">
        <v>11</v>
      </c>
      <c r="AQ1592" s="100">
        <v>1859</v>
      </c>
      <c r="AR1592" s="100">
        <v>1872</v>
      </c>
      <c r="AS1592" s="100">
        <v>2000</v>
      </c>
      <c r="AT1592" s="99"/>
      <c r="AU1592" s="99"/>
      <c r="AV1592" s="99"/>
      <c r="AW1592" s="99" t="s">
        <v>1601</v>
      </c>
      <c r="AX1592" s="239">
        <v>485</v>
      </c>
      <c r="AY1592" s="240"/>
      <c r="AZ1592" s="241"/>
    </row>
    <row r="1593" spans="1:52" ht="12" customHeight="1">
      <c r="A1593" s="99" t="s">
        <v>2230</v>
      </c>
      <c r="D1593" s="102">
        <v>420</v>
      </c>
      <c r="E1593" s="103" t="s">
        <v>276</v>
      </c>
      <c r="F1593" s="69">
        <f>IF(D1593&lt;=418.7,(D1593-'[2]Stages'!$C$80)*'[2]Stages'!$H$81+'[2]Stages'!$E$80,IF(D1593&lt;=421.3,(D1593-'[2]Stages'!$C$81)*'[2]Stages'!$H$82+'[2]Stages'!$E$81,IF(D1593&lt;=422.9,(D1593-'[2]Stages'!$C$82)*'[2]Stages'!$H$83+'[2]Stages'!$E$82,IF(D1593&lt;=426.2,(D1593-'[2]Stages'!$C$83)*'[2]Stages'!$H$84+'[2]Stages'!$E$83,IF(D1593&lt;=428.2,(D1593-'[2]Stages'!$C$84)*'[2]Stages'!$H$85+'[2]Stages'!$E$84)))))</f>
        <v>424.265</v>
      </c>
      <c r="G1593" s="101" t="s">
        <v>1592</v>
      </c>
      <c r="H1593" s="101" t="s">
        <v>1593</v>
      </c>
      <c r="J1593" s="101" t="s">
        <v>1571</v>
      </c>
      <c r="K1593" s="101" t="s">
        <v>1594</v>
      </c>
      <c r="Q1593" s="101" t="s">
        <v>1595</v>
      </c>
      <c r="R1593" s="101" t="s">
        <v>2231</v>
      </c>
      <c r="U1593" s="101" t="s">
        <v>1604</v>
      </c>
      <c r="W1593" s="101" t="s">
        <v>1637</v>
      </c>
      <c r="AA1593" s="101" t="s">
        <v>2213</v>
      </c>
      <c r="AB1593" s="18">
        <v>21.7</v>
      </c>
      <c r="AC1593" s="100">
        <v>16.8</v>
      </c>
      <c r="AD1593" s="100">
        <v>16.8</v>
      </c>
      <c r="AI1593" s="173"/>
      <c r="AJ1593" s="173"/>
      <c r="AM1593" s="99" t="s">
        <v>1599</v>
      </c>
      <c r="AN1593" s="99" t="s">
        <v>1600</v>
      </c>
      <c r="AO1593" s="100">
        <v>64</v>
      </c>
      <c r="AP1593" s="99">
        <v>11</v>
      </c>
      <c r="AQ1593" s="100">
        <v>1859</v>
      </c>
      <c r="AR1593" s="100">
        <v>1872</v>
      </c>
      <c r="AS1593" s="100">
        <v>2000</v>
      </c>
      <c r="AT1593" s="99"/>
      <c r="AU1593" s="99"/>
      <c r="AV1593" s="99"/>
      <c r="AW1593" s="99" t="s">
        <v>1601</v>
      </c>
      <c r="AX1593" s="239">
        <v>485</v>
      </c>
      <c r="AY1593" s="240">
        <v>16.3</v>
      </c>
      <c r="AZ1593" s="241"/>
    </row>
    <row r="1594" spans="1:52" ht="12" customHeight="1">
      <c r="A1594" s="99" t="s">
        <v>2232</v>
      </c>
      <c r="D1594" s="102">
        <v>421</v>
      </c>
      <c r="E1594" s="103" t="s">
        <v>276</v>
      </c>
      <c r="F1594" s="69">
        <f>IF(D1594&lt;=418.7,(D1594-'[2]Stages'!$C$80)*'[2]Stages'!$H$81+'[2]Stages'!$E$80,IF(D1594&lt;=421.3,(D1594-'[2]Stages'!$C$81)*'[2]Stages'!$H$82+'[2]Stages'!$E$81,IF(D1594&lt;=422.9,(D1594-'[2]Stages'!$C$82)*'[2]Stages'!$H$83+'[2]Stages'!$E$82,IF(D1594&lt;=426.2,(D1594-'[2]Stages'!$C$83)*'[2]Stages'!$H$84+'[2]Stages'!$E$83,IF(D1594&lt;=428.2,(D1594-'[2]Stages'!$C$84)*'[2]Stages'!$H$85+'[2]Stages'!$E$84)))))</f>
        <v>425.26884615384614</v>
      </c>
      <c r="G1594" s="101" t="s">
        <v>1592</v>
      </c>
      <c r="H1594" s="101" t="s">
        <v>1616</v>
      </c>
      <c r="J1594" s="101" t="s">
        <v>1571</v>
      </c>
      <c r="K1594" s="101" t="s">
        <v>2233</v>
      </c>
      <c r="Q1594" s="101" t="s">
        <v>1595</v>
      </c>
      <c r="R1594" s="101" t="s">
        <v>2234</v>
      </c>
      <c r="U1594" s="101"/>
      <c r="W1594" s="101" t="s">
        <v>2216</v>
      </c>
      <c r="AA1594" s="101" t="s">
        <v>2217</v>
      </c>
      <c r="AB1594" s="18">
        <v>21.7</v>
      </c>
      <c r="AC1594" s="100">
        <v>16.3</v>
      </c>
      <c r="AD1594" s="100">
        <v>16.3</v>
      </c>
      <c r="AI1594" s="180"/>
      <c r="AJ1594" s="180"/>
      <c r="AM1594" s="99" t="s">
        <v>1599</v>
      </c>
      <c r="AN1594" s="99" t="s">
        <v>1600</v>
      </c>
      <c r="AO1594" s="100">
        <v>64</v>
      </c>
      <c r="AP1594" s="99">
        <v>11</v>
      </c>
      <c r="AQ1594" s="100">
        <v>1859</v>
      </c>
      <c r="AR1594" s="100">
        <v>1872</v>
      </c>
      <c r="AS1594" s="100">
        <v>2000</v>
      </c>
      <c r="AT1594" s="99"/>
      <c r="AU1594" s="99"/>
      <c r="AV1594" s="99"/>
      <c r="AW1594" s="99" t="s">
        <v>1601</v>
      </c>
      <c r="AX1594" s="181">
        <v>464</v>
      </c>
      <c r="AY1594" s="181"/>
      <c r="AZ1594" s="182"/>
    </row>
    <row r="1595" spans="1:52" ht="12" customHeight="1">
      <c r="A1595" s="99" t="s">
        <v>2235</v>
      </c>
      <c r="D1595" s="102">
        <v>422.5</v>
      </c>
      <c r="E1595" s="103" t="s">
        <v>276</v>
      </c>
      <c r="F1595" s="69">
        <f>IF(D1595&lt;=418.7,(D1595-'[2]Stages'!$C$80)*'[2]Stages'!$H$81+'[2]Stages'!$E$80,IF(D1595&lt;=421.3,(D1595-'[2]Stages'!$C$81)*'[2]Stages'!$H$82+'[2]Stages'!$E$81,IF(D1595&lt;=422.9,(D1595-'[2]Stages'!$C$82)*'[2]Stages'!$H$83+'[2]Stages'!$E$82,IF(D1595&lt;=426.2,(D1595-'[2]Stages'!$C$83)*'[2]Stages'!$H$84+'[2]Stages'!$E$83,IF(D1595&lt;=428.2,(D1595-'[2]Stages'!$C$84)*'[2]Stages'!$H$85+'[2]Stages'!$E$84)))))</f>
        <v>426.9125</v>
      </c>
      <c r="G1595" s="101" t="s">
        <v>1592</v>
      </c>
      <c r="H1595" s="101" t="s">
        <v>1627</v>
      </c>
      <c r="J1595" s="101" t="s">
        <v>1571</v>
      </c>
      <c r="K1595" s="101" t="s">
        <v>1628</v>
      </c>
      <c r="Q1595" s="101" t="s">
        <v>1595</v>
      </c>
      <c r="R1595" s="101" t="s">
        <v>1629</v>
      </c>
      <c r="U1595" s="101"/>
      <c r="W1595" s="101" t="s">
        <v>1637</v>
      </c>
      <c r="AA1595" s="101" t="s">
        <v>2213</v>
      </c>
      <c r="AB1595" s="18">
        <v>21.7</v>
      </c>
      <c r="AC1595" s="100">
        <v>14.6</v>
      </c>
      <c r="AD1595" s="100">
        <v>14.6</v>
      </c>
      <c r="AI1595" s="180"/>
      <c r="AJ1595" s="180"/>
      <c r="AM1595" s="99" t="s">
        <v>1599</v>
      </c>
      <c r="AN1595" s="99" t="s">
        <v>1600</v>
      </c>
      <c r="AO1595" s="100">
        <v>64</v>
      </c>
      <c r="AP1595" s="99">
        <v>11</v>
      </c>
      <c r="AQ1595" s="100">
        <v>1859</v>
      </c>
      <c r="AR1595" s="100">
        <v>1872</v>
      </c>
      <c r="AS1595" s="100">
        <v>2000</v>
      </c>
      <c r="AT1595" s="99"/>
      <c r="AU1595" s="99"/>
      <c r="AV1595" s="99"/>
      <c r="AW1595" s="99" t="s">
        <v>1601</v>
      </c>
      <c r="AX1595" s="181">
        <v>452</v>
      </c>
      <c r="AY1595" s="181"/>
      <c r="AZ1595" s="182"/>
    </row>
    <row r="1596" spans="1:52" ht="12" customHeight="1">
      <c r="A1596" s="99" t="s">
        <v>2236</v>
      </c>
      <c r="D1596" s="102">
        <v>423.5</v>
      </c>
      <c r="E1596" s="103" t="s">
        <v>276</v>
      </c>
      <c r="F1596" s="69">
        <f>IF(D1596&lt;=418.7,(D1596-'[2]Stages'!$C$80)*'[2]Stages'!$H$81+'[2]Stages'!$E$80,IF(D1596&lt;=421.3,(D1596-'[2]Stages'!$C$81)*'[2]Stages'!$H$82+'[2]Stages'!$E$81,IF(D1596&lt;=422.9,(D1596-'[2]Stages'!$C$82)*'[2]Stages'!$H$83+'[2]Stages'!$E$82,IF(D1596&lt;=426.2,(D1596-'[2]Stages'!$C$83)*'[2]Stages'!$H$84+'[2]Stages'!$E$83,IF(D1596&lt;=428.2,(D1596-'[2]Stages'!$C$84)*'[2]Stages'!$H$85+'[2]Stages'!$E$84)))))</f>
        <v>427.9218181818182</v>
      </c>
      <c r="G1596" s="101" t="s">
        <v>1592</v>
      </c>
      <c r="H1596" s="101" t="s">
        <v>1631</v>
      </c>
      <c r="J1596" s="101" t="s">
        <v>1632</v>
      </c>
      <c r="K1596" s="101" t="s">
        <v>1633</v>
      </c>
      <c r="Q1596" s="101" t="s">
        <v>1595</v>
      </c>
      <c r="R1596" s="101" t="s">
        <v>1634</v>
      </c>
      <c r="U1596" s="101"/>
      <c r="W1596" s="101" t="s">
        <v>2216</v>
      </c>
      <c r="AA1596" s="101" t="s">
        <v>2217</v>
      </c>
      <c r="AB1596" s="18">
        <v>21.7</v>
      </c>
      <c r="AC1596" s="100">
        <v>15.9</v>
      </c>
      <c r="AD1596" s="100">
        <v>15.9</v>
      </c>
      <c r="AM1596" s="99" t="s">
        <v>1599</v>
      </c>
      <c r="AN1596" s="99" t="s">
        <v>1600</v>
      </c>
      <c r="AO1596" s="100">
        <v>64</v>
      </c>
      <c r="AP1596" s="99">
        <v>11</v>
      </c>
      <c r="AQ1596" s="100">
        <v>1859</v>
      </c>
      <c r="AR1596" s="100">
        <v>1872</v>
      </c>
      <c r="AS1596" s="100">
        <v>2000</v>
      </c>
      <c r="AT1596" s="99"/>
      <c r="AU1596" s="99"/>
      <c r="AV1596" s="99"/>
      <c r="AW1596" s="99" t="s">
        <v>1601</v>
      </c>
      <c r="AX1596" s="105">
        <v>430</v>
      </c>
      <c r="AY1596" s="105">
        <v>16.9</v>
      </c>
      <c r="AZ1596" s="107"/>
    </row>
    <row r="1597" spans="1:62" ht="12" customHeight="1">
      <c r="A1597" s="99" t="s">
        <v>2237</v>
      </c>
      <c r="D1597" s="102">
        <v>423.5</v>
      </c>
      <c r="E1597" s="103" t="s">
        <v>276</v>
      </c>
      <c r="F1597" s="69">
        <f>IF(D1597&lt;=418.7,(D1597-'[2]Stages'!$C$80)*'[2]Stages'!$H$81+'[2]Stages'!$E$80,IF(D1597&lt;=421.3,(D1597-'[2]Stages'!$C$81)*'[2]Stages'!$H$82+'[2]Stages'!$E$81,IF(D1597&lt;=422.9,(D1597-'[2]Stages'!$C$82)*'[2]Stages'!$H$83+'[2]Stages'!$E$82,IF(D1597&lt;=426.2,(D1597-'[2]Stages'!$C$83)*'[2]Stages'!$H$84+'[2]Stages'!$E$83,IF(D1597&lt;=428.2,(D1597-'[2]Stages'!$C$84)*'[2]Stages'!$H$85+'[2]Stages'!$E$84)))))</f>
        <v>427.9218181818182</v>
      </c>
      <c r="G1597" s="101" t="s">
        <v>1592</v>
      </c>
      <c r="H1597" s="101" t="s">
        <v>1631</v>
      </c>
      <c r="J1597" s="101" t="s">
        <v>1632</v>
      </c>
      <c r="K1597" s="101" t="s">
        <v>1633</v>
      </c>
      <c r="Q1597" s="101" t="s">
        <v>1595</v>
      </c>
      <c r="R1597" s="101" t="s">
        <v>1634</v>
      </c>
      <c r="U1597" s="101"/>
      <c r="W1597" s="101" t="s">
        <v>1637</v>
      </c>
      <c r="AA1597" s="101" t="s">
        <v>2213</v>
      </c>
      <c r="AB1597" s="18">
        <v>21.7</v>
      </c>
      <c r="AC1597" s="100">
        <v>16.3</v>
      </c>
      <c r="AD1597" s="100">
        <v>16.3</v>
      </c>
      <c r="AI1597" s="180"/>
      <c r="AJ1597" s="180"/>
      <c r="AM1597" s="99" t="s">
        <v>1599</v>
      </c>
      <c r="AN1597" s="99" t="s">
        <v>1600</v>
      </c>
      <c r="AO1597" s="100">
        <v>64</v>
      </c>
      <c r="AP1597" s="99">
        <v>11</v>
      </c>
      <c r="AQ1597" s="100">
        <v>1859</v>
      </c>
      <c r="AR1597" s="100">
        <v>1872</v>
      </c>
      <c r="AS1597" s="100">
        <v>2000</v>
      </c>
      <c r="AT1597" s="99"/>
      <c r="AU1597" s="99"/>
      <c r="AV1597" s="99"/>
      <c r="AW1597" s="99" t="s">
        <v>1601</v>
      </c>
      <c r="AX1597" s="181">
        <v>451</v>
      </c>
      <c r="AY1597" s="181"/>
      <c r="AZ1597" s="182"/>
      <c r="BD1597" s="108"/>
      <c r="BE1597" s="119"/>
      <c r="BF1597" s="119"/>
      <c r="BG1597" s="119"/>
      <c r="BH1597" s="119"/>
      <c r="BI1597" s="119"/>
      <c r="BJ1597" s="119"/>
    </row>
    <row r="1598" spans="1:52" ht="12" customHeight="1">
      <c r="A1598" s="99" t="s">
        <v>2238</v>
      </c>
      <c r="D1598" s="102">
        <v>425</v>
      </c>
      <c r="E1598" s="103" t="s">
        <v>276</v>
      </c>
      <c r="F1598" s="69">
        <f>IF(D1598&lt;=418.7,(D1598-'[2]Stages'!$C$80)*'[2]Stages'!$H$81+'[2]Stages'!$E$80,IF(D1598&lt;=421.3,(D1598-'[2]Stages'!$C$81)*'[2]Stages'!$H$82+'[2]Stages'!$E$81,IF(D1598&lt;=422.9,(D1598-'[2]Stages'!$C$82)*'[2]Stages'!$H$83+'[2]Stages'!$E$82,IF(D1598&lt;=426.2,(D1598-'[2]Stages'!$C$83)*'[2]Stages'!$H$84+'[2]Stages'!$E$83,IF(D1598&lt;=428.2,(D1598-'[2]Stages'!$C$84)*'[2]Stages'!$H$85+'[2]Stages'!$E$84)))))</f>
        <v>429.3263636363636</v>
      </c>
      <c r="G1598" s="101" t="s">
        <v>1592</v>
      </c>
      <c r="H1598" s="101" t="s">
        <v>1631</v>
      </c>
      <c r="J1598" s="101" t="s">
        <v>1632</v>
      </c>
      <c r="K1598" s="101" t="s">
        <v>1640</v>
      </c>
      <c r="Q1598" s="101" t="s">
        <v>1595</v>
      </c>
      <c r="R1598" s="101" t="s">
        <v>1641</v>
      </c>
      <c r="U1598" s="101"/>
      <c r="W1598" s="101" t="s">
        <v>2216</v>
      </c>
      <c r="AA1598" s="101" t="s">
        <v>2217</v>
      </c>
      <c r="AB1598" s="18">
        <v>21.7</v>
      </c>
      <c r="AC1598" s="100">
        <v>15.6</v>
      </c>
      <c r="AD1598" s="100">
        <v>15.6</v>
      </c>
      <c r="AM1598" s="99" t="s">
        <v>1599</v>
      </c>
      <c r="AN1598" s="99" t="s">
        <v>1600</v>
      </c>
      <c r="AO1598" s="100">
        <v>64</v>
      </c>
      <c r="AP1598" s="99">
        <v>11</v>
      </c>
      <c r="AQ1598" s="100">
        <v>1859</v>
      </c>
      <c r="AR1598" s="100">
        <v>1872</v>
      </c>
      <c r="AS1598" s="100">
        <v>2000</v>
      </c>
      <c r="AT1598" s="99"/>
      <c r="AU1598" s="99"/>
      <c r="AV1598" s="99"/>
      <c r="AW1598" s="99" t="s">
        <v>1601</v>
      </c>
      <c r="AX1598" s="105">
        <v>428</v>
      </c>
      <c r="AY1598" s="105"/>
      <c r="AZ1598" s="107"/>
    </row>
    <row r="1599" spans="1:56" ht="12" customHeight="1">
      <c r="A1599" s="99" t="s">
        <v>2239</v>
      </c>
      <c r="D1599" s="102">
        <v>425</v>
      </c>
      <c r="E1599" s="103" t="s">
        <v>276</v>
      </c>
      <c r="F1599" s="69">
        <f>IF(D1599&lt;=418.7,(D1599-'[2]Stages'!$C$80)*'[2]Stages'!$H$81+'[2]Stages'!$E$80,IF(D1599&lt;=421.3,(D1599-'[2]Stages'!$C$81)*'[2]Stages'!$H$82+'[2]Stages'!$E$81,IF(D1599&lt;=422.9,(D1599-'[2]Stages'!$C$82)*'[2]Stages'!$H$83+'[2]Stages'!$E$82,IF(D1599&lt;=426.2,(D1599-'[2]Stages'!$C$83)*'[2]Stages'!$H$84+'[2]Stages'!$E$83,IF(D1599&lt;=428.2,(D1599-'[2]Stages'!$C$84)*'[2]Stages'!$H$85+'[2]Stages'!$E$84)))))</f>
        <v>429.3263636363636</v>
      </c>
      <c r="G1599" s="101" t="s">
        <v>1592</v>
      </c>
      <c r="H1599" s="101" t="s">
        <v>1631</v>
      </c>
      <c r="J1599" s="101" t="s">
        <v>1632</v>
      </c>
      <c r="K1599" s="101" t="s">
        <v>1640</v>
      </c>
      <c r="Q1599" s="101" t="s">
        <v>1595</v>
      </c>
      <c r="R1599" s="101" t="s">
        <v>1641</v>
      </c>
      <c r="U1599" s="101"/>
      <c r="W1599" s="101" t="s">
        <v>2216</v>
      </c>
      <c r="AA1599" s="101" t="s">
        <v>2217</v>
      </c>
      <c r="AB1599" s="18">
        <v>21.7</v>
      </c>
      <c r="AC1599" s="100">
        <v>14.1</v>
      </c>
      <c r="AD1599" s="100">
        <v>14.1</v>
      </c>
      <c r="AM1599" s="99" t="s">
        <v>1599</v>
      </c>
      <c r="AN1599" s="99" t="s">
        <v>1600</v>
      </c>
      <c r="AO1599" s="100">
        <v>64</v>
      </c>
      <c r="AP1599" s="99">
        <v>11</v>
      </c>
      <c r="AQ1599" s="100">
        <v>1859</v>
      </c>
      <c r="AR1599" s="100">
        <v>1872</v>
      </c>
      <c r="AS1599" s="100">
        <v>2000</v>
      </c>
      <c r="AT1599" s="99"/>
      <c r="AU1599" s="99"/>
      <c r="AV1599" s="99"/>
      <c r="AW1599" s="99" t="s">
        <v>1601</v>
      </c>
      <c r="AX1599" s="105">
        <v>430</v>
      </c>
      <c r="AY1599" s="105"/>
      <c r="AZ1599" s="107">
        <v>430</v>
      </c>
      <c r="BA1599" s="108">
        <f>AVERAGE(AY1600:AY1603)</f>
        <v>18.03333333333333</v>
      </c>
      <c r="BB1599" s="108">
        <f>STDEV(AY1600:AY1603)</f>
        <v>0.6110100926607784</v>
      </c>
      <c r="BC1599" s="109">
        <f>COUNT(AY1600:AY1603)</f>
        <v>3</v>
      </c>
      <c r="BD1599" s="108">
        <f>2*BB1599/(BC1599)^0.5</f>
        <v>0.7055336829505573</v>
      </c>
    </row>
    <row r="1600" spans="1:52" ht="12" customHeight="1">
      <c r="A1600" s="99" t="s">
        <v>2240</v>
      </c>
      <c r="D1600" s="102">
        <v>425</v>
      </c>
      <c r="E1600" s="103" t="s">
        <v>276</v>
      </c>
      <c r="F1600" s="69">
        <f>IF(D1600&lt;=418.7,(D1600-'[2]Stages'!$C$80)*'[2]Stages'!$H$81+'[2]Stages'!$E$80,IF(D1600&lt;=421.3,(D1600-'[2]Stages'!$C$81)*'[2]Stages'!$H$82+'[2]Stages'!$E$81,IF(D1600&lt;=422.9,(D1600-'[2]Stages'!$C$82)*'[2]Stages'!$H$83+'[2]Stages'!$E$82,IF(D1600&lt;=426.2,(D1600-'[2]Stages'!$C$83)*'[2]Stages'!$H$84+'[2]Stages'!$E$83,IF(D1600&lt;=428.2,(D1600-'[2]Stages'!$C$84)*'[2]Stages'!$H$85+'[2]Stages'!$E$84)))))</f>
        <v>429.3263636363636</v>
      </c>
      <c r="G1600" s="101" t="s">
        <v>1592</v>
      </c>
      <c r="H1600" s="101" t="s">
        <v>1631</v>
      </c>
      <c r="J1600" s="101" t="s">
        <v>1632</v>
      </c>
      <c r="K1600" s="101" t="s">
        <v>1640</v>
      </c>
      <c r="Q1600" s="101" t="s">
        <v>1595</v>
      </c>
      <c r="R1600" s="101" t="s">
        <v>1641</v>
      </c>
      <c r="U1600" s="101"/>
      <c r="W1600" s="101" t="s">
        <v>1637</v>
      </c>
      <c r="AA1600" s="101" t="s">
        <v>2213</v>
      </c>
      <c r="AB1600" s="18">
        <v>21.7</v>
      </c>
      <c r="AC1600" s="100">
        <v>14.8</v>
      </c>
      <c r="AD1600" s="100">
        <v>14.8</v>
      </c>
      <c r="AM1600" s="99" t="s">
        <v>1599</v>
      </c>
      <c r="AN1600" s="99" t="s">
        <v>1600</v>
      </c>
      <c r="AO1600" s="100">
        <v>64</v>
      </c>
      <c r="AP1600" s="99">
        <v>11</v>
      </c>
      <c r="AQ1600" s="100">
        <v>1859</v>
      </c>
      <c r="AR1600" s="100">
        <v>1872</v>
      </c>
      <c r="AS1600" s="100">
        <v>2000</v>
      </c>
      <c r="AT1600" s="99"/>
      <c r="AU1600" s="99"/>
      <c r="AV1600" s="99"/>
      <c r="AW1600" s="99" t="s">
        <v>1601</v>
      </c>
      <c r="AX1600" s="105">
        <v>430</v>
      </c>
      <c r="AY1600" s="105">
        <v>17.5</v>
      </c>
      <c r="AZ1600" s="107"/>
    </row>
    <row r="1601" spans="1:52" ht="12" customHeight="1">
      <c r="A1601" s="99" t="s">
        <v>2241</v>
      </c>
      <c r="D1601" s="102">
        <v>425</v>
      </c>
      <c r="E1601" s="103" t="s">
        <v>276</v>
      </c>
      <c r="F1601" s="69">
        <f>IF(D1601&lt;=418.7,(D1601-'[2]Stages'!$C$80)*'[2]Stages'!$H$81+'[2]Stages'!$E$80,IF(D1601&lt;=421.3,(D1601-'[2]Stages'!$C$81)*'[2]Stages'!$H$82+'[2]Stages'!$E$81,IF(D1601&lt;=422.9,(D1601-'[2]Stages'!$C$82)*'[2]Stages'!$H$83+'[2]Stages'!$E$82,IF(D1601&lt;=426.2,(D1601-'[2]Stages'!$C$83)*'[2]Stages'!$H$84+'[2]Stages'!$E$83,IF(D1601&lt;=428.2,(D1601-'[2]Stages'!$C$84)*'[2]Stages'!$H$85+'[2]Stages'!$E$84)))))</f>
        <v>429.3263636363636</v>
      </c>
      <c r="G1601" s="101" t="s">
        <v>1592</v>
      </c>
      <c r="H1601" s="101" t="s">
        <v>1631</v>
      </c>
      <c r="J1601" s="101" t="s">
        <v>1632</v>
      </c>
      <c r="K1601" s="101" t="s">
        <v>1640</v>
      </c>
      <c r="Q1601" s="101" t="s">
        <v>1595</v>
      </c>
      <c r="R1601" s="101" t="s">
        <v>1641</v>
      </c>
      <c r="U1601" s="101"/>
      <c r="W1601" s="101" t="s">
        <v>1637</v>
      </c>
      <c r="AA1601" s="101" t="s">
        <v>2213</v>
      </c>
      <c r="AB1601" s="18">
        <v>21.7</v>
      </c>
      <c r="AC1601" s="100">
        <v>15.6</v>
      </c>
      <c r="AD1601" s="100">
        <v>15.6</v>
      </c>
      <c r="AM1601" s="99" t="s">
        <v>1599</v>
      </c>
      <c r="AN1601" s="99" t="s">
        <v>1600</v>
      </c>
      <c r="AO1601" s="100">
        <v>64</v>
      </c>
      <c r="AP1601" s="99">
        <v>11</v>
      </c>
      <c r="AQ1601" s="100">
        <v>1859</v>
      </c>
      <c r="AR1601" s="100">
        <v>1872</v>
      </c>
      <c r="AS1601" s="100">
        <v>2000</v>
      </c>
      <c r="AT1601" s="99"/>
      <c r="AU1601" s="99"/>
      <c r="AV1601" s="99"/>
      <c r="AW1601" s="99" t="s">
        <v>1601</v>
      </c>
      <c r="AX1601" s="105">
        <v>430</v>
      </c>
      <c r="AY1601" s="105">
        <v>17.9</v>
      </c>
      <c r="AZ1601" s="107"/>
    </row>
    <row r="1602" spans="1:52" ht="12" customHeight="1">
      <c r="A1602" s="99" t="s">
        <v>2242</v>
      </c>
      <c r="D1602" s="102">
        <v>426.5</v>
      </c>
      <c r="E1602" s="103" t="s">
        <v>276</v>
      </c>
      <c r="F1602" s="69">
        <f>IF(D1602&lt;=418.7,(D1602-'[2]Stages'!$C$80)*'[2]Stages'!$H$81+'[2]Stages'!$E$80,IF(D1602&lt;=421.3,(D1602-'[2]Stages'!$C$81)*'[2]Stages'!$H$82+'[2]Stages'!$E$81,IF(D1602&lt;=422.9,(D1602-'[2]Stages'!$C$82)*'[2]Stages'!$H$83+'[2]Stages'!$E$82,IF(D1602&lt;=426.2,(D1602-'[2]Stages'!$C$83)*'[2]Stages'!$H$84+'[2]Stages'!$E$83,IF(D1602&lt;=428.2,(D1602-'[2]Stages'!$C$84)*'[2]Stages'!$H$85+'[2]Stages'!$E$84)))))</f>
        <v>430.885</v>
      </c>
      <c r="G1602" s="101" t="s">
        <v>1592</v>
      </c>
      <c r="H1602" s="101" t="s">
        <v>1643</v>
      </c>
      <c r="J1602" s="101" t="s">
        <v>1632</v>
      </c>
      <c r="K1602" s="101" t="s">
        <v>1644</v>
      </c>
      <c r="Q1602" s="101" t="s">
        <v>1595</v>
      </c>
      <c r="R1602" s="101" t="s">
        <v>1645</v>
      </c>
      <c r="U1602" s="101" t="s">
        <v>1646</v>
      </c>
      <c r="W1602" s="101" t="s">
        <v>2216</v>
      </c>
      <c r="AA1602" s="101" t="s">
        <v>2217</v>
      </c>
      <c r="AB1602" s="18">
        <v>21.7</v>
      </c>
      <c r="AC1602" s="100">
        <v>16.8</v>
      </c>
      <c r="AD1602" s="100">
        <v>16.8</v>
      </c>
      <c r="AM1602" s="99" t="s">
        <v>1599</v>
      </c>
      <c r="AN1602" s="99" t="s">
        <v>1600</v>
      </c>
      <c r="AO1602" s="100">
        <v>64</v>
      </c>
      <c r="AP1602" s="99">
        <v>11</v>
      </c>
      <c r="AQ1602" s="100">
        <v>1859</v>
      </c>
      <c r="AR1602" s="100">
        <v>1872</v>
      </c>
      <c r="AS1602" s="100">
        <v>2000</v>
      </c>
      <c r="AT1602" s="99"/>
      <c r="AU1602" s="99"/>
      <c r="AV1602" s="99"/>
      <c r="AW1602" s="99" t="s">
        <v>1601</v>
      </c>
      <c r="AX1602" s="105">
        <v>426.5</v>
      </c>
      <c r="AY1602" s="105">
        <v>18.7</v>
      </c>
      <c r="AZ1602" s="107"/>
    </row>
    <row r="1603" spans="1:52" ht="12" customHeight="1">
      <c r="A1603" s="99" t="s">
        <v>2243</v>
      </c>
      <c r="D1603" s="102">
        <v>426.5</v>
      </c>
      <c r="E1603" s="103" t="s">
        <v>276</v>
      </c>
      <c r="F1603" s="69">
        <f>IF(D1603&lt;=418.7,(D1603-'[2]Stages'!$C$80)*'[2]Stages'!$H$81+'[2]Stages'!$E$80,IF(D1603&lt;=421.3,(D1603-'[2]Stages'!$C$81)*'[2]Stages'!$H$82+'[2]Stages'!$E$81,IF(D1603&lt;=422.9,(D1603-'[2]Stages'!$C$82)*'[2]Stages'!$H$83+'[2]Stages'!$E$82,IF(D1603&lt;=426.2,(D1603-'[2]Stages'!$C$83)*'[2]Stages'!$H$84+'[2]Stages'!$E$83,IF(D1603&lt;=428.2,(D1603-'[2]Stages'!$C$84)*'[2]Stages'!$H$85+'[2]Stages'!$E$84)))))</f>
        <v>430.885</v>
      </c>
      <c r="G1603" s="101" t="s">
        <v>1592</v>
      </c>
      <c r="H1603" s="101" t="s">
        <v>1648</v>
      </c>
      <c r="J1603" s="101" t="s">
        <v>1632</v>
      </c>
      <c r="K1603" s="101" t="s">
        <v>1644</v>
      </c>
      <c r="Q1603" s="101" t="s">
        <v>1595</v>
      </c>
      <c r="R1603" s="101" t="s">
        <v>1649</v>
      </c>
      <c r="U1603" s="101"/>
      <c r="W1603" s="101" t="s">
        <v>2216</v>
      </c>
      <c r="AA1603" s="101" t="s">
        <v>2217</v>
      </c>
      <c r="AB1603" s="18">
        <v>21.7</v>
      </c>
      <c r="AC1603" s="100">
        <v>17.4</v>
      </c>
      <c r="AD1603" s="100">
        <v>17.4</v>
      </c>
      <c r="AM1603" s="99" t="s">
        <v>1599</v>
      </c>
      <c r="AN1603" s="99" t="s">
        <v>1600</v>
      </c>
      <c r="AO1603" s="100">
        <v>64</v>
      </c>
      <c r="AP1603" s="99">
        <v>11</v>
      </c>
      <c r="AQ1603" s="100">
        <v>1859</v>
      </c>
      <c r="AR1603" s="100">
        <v>1872</v>
      </c>
      <c r="AS1603" s="100">
        <v>2000</v>
      </c>
      <c r="AT1603" s="99"/>
      <c r="AU1603" s="99"/>
      <c r="AV1603" s="99"/>
      <c r="AW1603" s="99" t="s">
        <v>1601</v>
      </c>
      <c r="AX1603" s="105">
        <v>427.5</v>
      </c>
      <c r="AY1603" s="105"/>
      <c r="AZ1603" s="107"/>
    </row>
    <row r="1604" spans="1:52" ht="12" customHeight="1">
      <c r="A1604" s="99" t="s">
        <v>2244</v>
      </c>
      <c r="D1604" s="102">
        <v>427</v>
      </c>
      <c r="E1604" s="103" t="s">
        <v>276</v>
      </c>
      <c r="F1604" s="69">
        <f>IF(D1604&lt;=418.7,(D1604-'[2]Stages'!$C$80)*'[2]Stages'!$H$81+'[2]Stages'!$E$80,IF(D1604&lt;=421.3,(D1604-'[2]Stages'!$C$81)*'[2]Stages'!$H$82+'[2]Stages'!$E$81,IF(D1604&lt;=422.9,(D1604-'[2]Stages'!$C$82)*'[2]Stages'!$H$83+'[2]Stages'!$E$82,IF(D1604&lt;=426.2,(D1604-'[2]Stages'!$C$83)*'[2]Stages'!$H$84+'[2]Stages'!$E$83,IF(D1604&lt;=428.2,(D1604-'[2]Stages'!$C$84)*'[2]Stages'!$H$85+'[2]Stages'!$E$84)))))</f>
        <v>431.61</v>
      </c>
      <c r="G1604" s="101" t="s">
        <v>1592</v>
      </c>
      <c r="H1604" s="101" t="s">
        <v>1643</v>
      </c>
      <c r="J1604" s="101" t="s">
        <v>1632</v>
      </c>
      <c r="K1604" s="101" t="s">
        <v>2245</v>
      </c>
      <c r="Q1604" s="101" t="s">
        <v>1595</v>
      </c>
      <c r="R1604" s="101" t="s">
        <v>2246</v>
      </c>
      <c r="U1604" s="101"/>
      <c r="W1604" s="101" t="s">
        <v>2216</v>
      </c>
      <c r="AA1604" s="101" t="s">
        <v>2217</v>
      </c>
      <c r="AB1604" s="18">
        <v>21.7</v>
      </c>
      <c r="AC1604" s="100">
        <v>17.9</v>
      </c>
      <c r="AD1604" s="100">
        <v>17.9</v>
      </c>
      <c r="AM1604" s="99" t="s">
        <v>1599</v>
      </c>
      <c r="AN1604" s="99" t="s">
        <v>1600</v>
      </c>
      <c r="AO1604" s="100">
        <v>64</v>
      </c>
      <c r="AP1604" s="99">
        <v>11</v>
      </c>
      <c r="AQ1604" s="100">
        <v>1859</v>
      </c>
      <c r="AR1604" s="100">
        <v>1872</v>
      </c>
      <c r="AS1604" s="100">
        <v>2000</v>
      </c>
      <c r="AT1604" s="99"/>
      <c r="AU1604" s="99"/>
      <c r="AV1604" s="99"/>
      <c r="AW1604" s="99" t="s">
        <v>1601</v>
      </c>
      <c r="AX1604" s="105">
        <v>426.5</v>
      </c>
      <c r="AY1604" s="105">
        <v>18</v>
      </c>
      <c r="AZ1604" s="107"/>
    </row>
    <row r="1605" spans="1:56" ht="12" customHeight="1">
      <c r="A1605" s="99" t="s">
        <v>2247</v>
      </c>
      <c r="D1605" s="102">
        <v>427.5</v>
      </c>
      <c r="E1605" s="103" t="s">
        <v>276</v>
      </c>
      <c r="F1605" s="69">
        <f>IF(D1605&lt;=418.7,(D1605-'[2]Stages'!$C$80)*'[2]Stages'!$H$81+'[2]Stages'!$E$80,IF(D1605&lt;=421.3,(D1605-'[2]Stages'!$C$81)*'[2]Stages'!$H$82+'[2]Stages'!$E$81,IF(D1605&lt;=422.9,(D1605-'[2]Stages'!$C$82)*'[2]Stages'!$H$83+'[2]Stages'!$E$82,IF(D1605&lt;=426.2,(D1605-'[2]Stages'!$C$83)*'[2]Stages'!$H$84+'[2]Stages'!$E$83,IF(D1605&lt;=428.2,(D1605-'[2]Stages'!$C$84)*'[2]Stages'!$H$85+'[2]Stages'!$E$84)))))</f>
        <v>432.33500000000004</v>
      </c>
      <c r="G1605" s="101" t="s">
        <v>1592</v>
      </c>
      <c r="H1605" s="101" t="s">
        <v>1668</v>
      </c>
      <c r="J1605" s="101" t="s">
        <v>1632</v>
      </c>
      <c r="K1605" s="101" t="s">
        <v>1669</v>
      </c>
      <c r="Q1605" s="101" t="s">
        <v>1595</v>
      </c>
      <c r="R1605" s="101" t="s">
        <v>1670</v>
      </c>
      <c r="U1605" s="101"/>
      <c r="W1605" s="101" t="s">
        <v>2216</v>
      </c>
      <c r="AA1605" s="101" t="s">
        <v>2217</v>
      </c>
      <c r="AB1605" s="18">
        <v>21.7</v>
      </c>
      <c r="AC1605" s="100">
        <v>17.9</v>
      </c>
      <c r="AD1605" s="100">
        <v>17.9</v>
      </c>
      <c r="AM1605" s="99" t="s">
        <v>1599</v>
      </c>
      <c r="AN1605" s="99" t="s">
        <v>1600</v>
      </c>
      <c r="AO1605" s="100">
        <v>64</v>
      </c>
      <c r="AP1605" s="99">
        <v>11</v>
      </c>
      <c r="AQ1605" s="100">
        <v>1859</v>
      </c>
      <c r="AR1605" s="100">
        <v>1872</v>
      </c>
      <c r="AS1605" s="100">
        <v>2000</v>
      </c>
      <c r="AT1605" s="99"/>
      <c r="AU1605" s="99"/>
      <c r="AV1605" s="99"/>
      <c r="AW1605" s="99" t="s">
        <v>1601</v>
      </c>
      <c r="AX1605" s="105">
        <v>426.5</v>
      </c>
      <c r="AY1605" s="105"/>
      <c r="AZ1605" s="107">
        <v>426</v>
      </c>
      <c r="BA1605" s="108">
        <f>AVERAGE(AY1600:AY1614)</f>
        <v>19.33948717948718</v>
      </c>
      <c r="BB1605" s="108">
        <f>STDEV(AY1600:AY1614)</f>
        <v>1.5672935188913957</v>
      </c>
      <c r="BC1605" s="109">
        <f>COUNT(AY1600:AY1614)</f>
        <v>13</v>
      </c>
      <c r="BD1605" s="108">
        <f>2*BB1605/(BC1605)^0.5</f>
        <v>0.869378022471587</v>
      </c>
    </row>
    <row r="1606" spans="1:52" ht="12" customHeight="1">
      <c r="A1606" s="99" t="s">
        <v>2248</v>
      </c>
      <c r="D1606" s="102">
        <v>427.5</v>
      </c>
      <c r="E1606" s="103" t="s">
        <v>276</v>
      </c>
      <c r="F1606" s="69">
        <f>IF(D1606&lt;=418.7,(D1606-'[2]Stages'!$C$80)*'[2]Stages'!$H$81+'[2]Stages'!$E$80,IF(D1606&lt;=421.3,(D1606-'[2]Stages'!$C$81)*'[2]Stages'!$H$82+'[2]Stages'!$E$81,IF(D1606&lt;=422.9,(D1606-'[2]Stages'!$C$82)*'[2]Stages'!$H$83+'[2]Stages'!$E$82,IF(D1606&lt;=426.2,(D1606-'[2]Stages'!$C$83)*'[2]Stages'!$H$84+'[2]Stages'!$E$83,IF(D1606&lt;=428.2,(D1606-'[2]Stages'!$C$84)*'[2]Stages'!$H$85+'[2]Stages'!$E$84)))))</f>
        <v>432.33500000000004</v>
      </c>
      <c r="G1606" s="101" t="s">
        <v>1592</v>
      </c>
      <c r="H1606" s="101" t="s">
        <v>1668</v>
      </c>
      <c r="J1606" s="101" t="s">
        <v>1632</v>
      </c>
      <c r="K1606" s="101" t="s">
        <v>1669</v>
      </c>
      <c r="Q1606" s="101" t="s">
        <v>1595</v>
      </c>
      <c r="R1606" s="101" t="s">
        <v>1670</v>
      </c>
      <c r="U1606" s="101"/>
      <c r="W1606" s="101" t="s">
        <v>2216</v>
      </c>
      <c r="AA1606" s="101" t="s">
        <v>2217</v>
      </c>
      <c r="AB1606" s="18">
        <v>21.7</v>
      </c>
      <c r="AC1606" s="100">
        <v>15.7</v>
      </c>
      <c r="AD1606" s="100">
        <v>15.7</v>
      </c>
      <c r="AM1606" s="99" t="s">
        <v>1599</v>
      </c>
      <c r="AN1606" s="99" t="s">
        <v>1600</v>
      </c>
      <c r="AO1606" s="100">
        <v>64</v>
      </c>
      <c r="AP1606" s="99">
        <v>11</v>
      </c>
      <c r="AQ1606" s="100">
        <v>1859</v>
      </c>
      <c r="AR1606" s="100">
        <v>1872</v>
      </c>
      <c r="AS1606" s="100">
        <v>2000</v>
      </c>
      <c r="AT1606" s="99"/>
      <c r="AU1606" s="99"/>
      <c r="AV1606" s="99"/>
      <c r="AW1606" s="99" t="s">
        <v>1601</v>
      </c>
      <c r="AX1606" s="105">
        <v>426.5</v>
      </c>
      <c r="AY1606" s="105">
        <v>18.6</v>
      </c>
      <c r="AZ1606" s="107"/>
    </row>
    <row r="1607" spans="1:52" ht="12" customHeight="1">
      <c r="A1607" s="99" t="s">
        <v>2249</v>
      </c>
      <c r="D1607" s="102">
        <v>427.5</v>
      </c>
      <c r="E1607" s="103" t="s">
        <v>276</v>
      </c>
      <c r="F1607" s="69">
        <f>IF(D1607&lt;=418.7,(D1607-'[2]Stages'!$C$80)*'[2]Stages'!$H$81+'[2]Stages'!$E$80,IF(D1607&lt;=421.3,(D1607-'[2]Stages'!$C$81)*'[2]Stages'!$H$82+'[2]Stages'!$E$81,IF(D1607&lt;=422.9,(D1607-'[2]Stages'!$C$82)*'[2]Stages'!$H$83+'[2]Stages'!$E$82,IF(D1607&lt;=426.2,(D1607-'[2]Stages'!$C$83)*'[2]Stages'!$H$84+'[2]Stages'!$E$83,IF(D1607&lt;=428.2,(D1607-'[2]Stages'!$C$84)*'[2]Stages'!$H$85+'[2]Stages'!$E$84)))))</f>
        <v>432.33500000000004</v>
      </c>
      <c r="G1607" s="101" t="s">
        <v>1592</v>
      </c>
      <c r="H1607" s="101" t="s">
        <v>1668</v>
      </c>
      <c r="J1607" s="101" t="s">
        <v>1632</v>
      </c>
      <c r="K1607" s="101" t="s">
        <v>1669</v>
      </c>
      <c r="Q1607" s="101" t="s">
        <v>1595</v>
      </c>
      <c r="R1607" s="101" t="s">
        <v>1670</v>
      </c>
      <c r="U1607" s="101"/>
      <c r="W1607" s="101" t="s">
        <v>1637</v>
      </c>
      <c r="AA1607" s="101" t="s">
        <v>2213</v>
      </c>
      <c r="AB1607" s="18">
        <v>21.7</v>
      </c>
      <c r="AC1607" s="100">
        <v>13.8</v>
      </c>
      <c r="AD1607" s="100">
        <v>13.8</v>
      </c>
      <c r="AM1607" s="99" t="s">
        <v>1599</v>
      </c>
      <c r="AN1607" s="99" t="s">
        <v>1600</v>
      </c>
      <c r="AO1607" s="100">
        <v>64</v>
      </c>
      <c r="AP1607" s="99">
        <v>11</v>
      </c>
      <c r="AQ1607" s="100">
        <v>1859</v>
      </c>
      <c r="AR1607" s="100">
        <v>1872</v>
      </c>
      <c r="AS1607" s="100">
        <v>2000</v>
      </c>
      <c r="AT1607" s="99"/>
      <c r="AU1607" s="99"/>
      <c r="AV1607" s="99"/>
      <c r="AW1607" s="99" t="s">
        <v>1601</v>
      </c>
      <c r="AX1607" s="105">
        <v>426.5</v>
      </c>
      <c r="AY1607" s="105">
        <v>18.7</v>
      </c>
      <c r="AZ1607" s="107"/>
    </row>
    <row r="1608" spans="1:52" ht="12" customHeight="1">
      <c r="A1608" s="99" t="s">
        <v>2250</v>
      </c>
      <c r="D1608" s="102">
        <v>427.5</v>
      </c>
      <c r="E1608" s="103" t="s">
        <v>276</v>
      </c>
      <c r="F1608" s="69">
        <f>IF(D1608&lt;=418.7,(D1608-'[2]Stages'!$C$80)*'[2]Stages'!$H$81+'[2]Stages'!$E$80,IF(D1608&lt;=421.3,(D1608-'[2]Stages'!$C$81)*'[2]Stages'!$H$82+'[2]Stages'!$E$81,IF(D1608&lt;=422.9,(D1608-'[2]Stages'!$C$82)*'[2]Stages'!$H$83+'[2]Stages'!$E$82,IF(D1608&lt;=426.2,(D1608-'[2]Stages'!$C$83)*'[2]Stages'!$H$84+'[2]Stages'!$E$83,IF(D1608&lt;=428.2,(D1608-'[2]Stages'!$C$84)*'[2]Stages'!$H$85+'[2]Stages'!$E$84)))))</f>
        <v>432.33500000000004</v>
      </c>
      <c r="G1608" s="101" t="s">
        <v>1592</v>
      </c>
      <c r="H1608" s="101" t="s">
        <v>1668</v>
      </c>
      <c r="J1608" s="101" t="s">
        <v>1632</v>
      </c>
      <c r="K1608" s="101" t="s">
        <v>1669</v>
      </c>
      <c r="Q1608" s="101" t="s">
        <v>1595</v>
      </c>
      <c r="R1608" s="101" t="s">
        <v>1670</v>
      </c>
      <c r="U1608" s="101"/>
      <c r="W1608" s="101" t="s">
        <v>1637</v>
      </c>
      <c r="AA1608" s="101" t="s">
        <v>2213</v>
      </c>
      <c r="AB1608" s="18">
        <v>21.7</v>
      </c>
      <c r="AC1608" s="100">
        <v>15.6</v>
      </c>
      <c r="AD1608" s="100">
        <v>15.6</v>
      </c>
      <c r="AM1608" s="99" t="s">
        <v>1599</v>
      </c>
      <c r="AN1608" s="99" t="s">
        <v>1600</v>
      </c>
      <c r="AO1608" s="100">
        <v>64</v>
      </c>
      <c r="AP1608" s="99">
        <v>11</v>
      </c>
      <c r="AQ1608" s="100">
        <v>1859</v>
      </c>
      <c r="AR1608" s="100">
        <v>1872</v>
      </c>
      <c r="AS1608" s="100">
        <v>2000</v>
      </c>
      <c r="AT1608" s="99"/>
      <c r="AU1608" s="99"/>
      <c r="AV1608" s="99"/>
      <c r="AW1608" s="99" t="s">
        <v>1601</v>
      </c>
      <c r="AX1608" s="105">
        <v>426.5</v>
      </c>
      <c r="AY1608" s="105">
        <v>18.9</v>
      </c>
      <c r="AZ1608" s="107"/>
    </row>
    <row r="1609" spans="1:56" ht="12" customHeight="1">
      <c r="A1609" s="99" t="s">
        <v>2251</v>
      </c>
      <c r="D1609" s="102">
        <v>428</v>
      </c>
      <c r="E1609" s="103" t="s">
        <v>276</v>
      </c>
      <c r="F1609" s="69">
        <f>IF(D1609&lt;=418.7,(D1609-'[2]Stages'!$C$80)*'[2]Stages'!$H$81+'[2]Stages'!$E$80,IF(D1609&lt;=421.3,(D1609-'[2]Stages'!$C$81)*'[2]Stages'!$H$82+'[2]Stages'!$E$81,IF(D1609&lt;=422.9,(D1609-'[2]Stages'!$C$82)*'[2]Stages'!$H$83+'[2]Stages'!$E$82,IF(D1609&lt;=426.2,(D1609-'[2]Stages'!$C$83)*'[2]Stages'!$H$84+'[2]Stages'!$E$83,IF(D1609&lt;=428.2,(D1609-'[2]Stages'!$C$84)*'[2]Stages'!$H$85+'[2]Stages'!$E$84)))))</f>
        <v>433.06000000000006</v>
      </c>
      <c r="G1609" s="101" t="s">
        <v>1592</v>
      </c>
      <c r="H1609" s="101" t="s">
        <v>1668</v>
      </c>
      <c r="J1609" s="101" t="s">
        <v>1632</v>
      </c>
      <c r="K1609" s="101" t="s">
        <v>2252</v>
      </c>
      <c r="Q1609" s="101" t="s">
        <v>1595</v>
      </c>
      <c r="R1609" s="101" t="s">
        <v>1675</v>
      </c>
      <c r="U1609" s="101"/>
      <c r="W1609" s="101" t="s">
        <v>2216</v>
      </c>
      <c r="AA1609" s="101" t="s">
        <v>2217</v>
      </c>
      <c r="AB1609" s="18">
        <v>21.7</v>
      </c>
      <c r="AC1609" s="100">
        <v>16.8</v>
      </c>
      <c r="AD1609" s="100">
        <v>16.8</v>
      </c>
      <c r="AM1609" s="99" t="s">
        <v>1599</v>
      </c>
      <c r="AN1609" s="99" t="s">
        <v>1600</v>
      </c>
      <c r="AO1609" s="100">
        <v>64</v>
      </c>
      <c r="AP1609" s="99">
        <v>11</v>
      </c>
      <c r="AQ1609" s="100">
        <v>1859</v>
      </c>
      <c r="AR1609" s="100">
        <v>1872</v>
      </c>
      <c r="AS1609" s="100">
        <v>2000</v>
      </c>
      <c r="AT1609" s="99"/>
      <c r="AU1609" s="99"/>
      <c r="AV1609" s="99"/>
      <c r="AW1609" s="99" t="s">
        <v>1601</v>
      </c>
      <c r="AX1609" s="105">
        <v>425</v>
      </c>
      <c r="AY1609" s="105">
        <v>18.9</v>
      </c>
      <c r="AZ1609" s="107">
        <v>425</v>
      </c>
      <c r="BA1609" s="108">
        <f>AVERAGE(AY1544:AY1609)</f>
        <v>20.83902777777778</v>
      </c>
      <c r="BB1609" s="108">
        <f>STDEV(AY1544:AY1609)</f>
        <v>2.2192964146422374</v>
      </c>
      <c r="BC1609" s="109">
        <f>COUNT(AY1544:AY1609)</f>
        <v>48</v>
      </c>
      <c r="BD1609" s="108">
        <f>2*BB1609/(BC1609)^0.5</f>
        <v>0.6406556912026335</v>
      </c>
    </row>
    <row r="1610" spans="1:61" ht="12" customHeight="1">
      <c r="A1610" s="99" t="s">
        <v>2253</v>
      </c>
      <c r="D1610" s="102">
        <v>430</v>
      </c>
      <c r="E1610" s="103" t="s">
        <v>276</v>
      </c>
      <c r="F1610" s="71">
        <f>IF(D1610&lt;=436,(D1610-'[2]Stages'!$C$85)*'[2]Stages'!$H$86+'[2]Stages'!$E$85,IF(D1610&lt;=439,(D1610-'[2]Stages'!$C$86)*'[2]Stages'!$H$87+'[2]Stages'!$E$86,IF(D1610&lt;=443.7,(D1610-'[2]Stages'!$C$87)*'[2]Stages'!$H$88+'[2]Stages'!$E$87)))</f>
        <v>434.53615384615387</v>
      </c>
      <c r="G1610" s="101" t="s">
        <v>1592</v>
      </c>
      <c r="H1610" s="101" t="s">
        <v>1672</v>
      </c>
      <c r="J1610" s="101" t="s">
        <v>1673</v>
      </c>
      <c r="K1610" s="101" t="s">
        <v>1674</v>
      </c>
      <c r="Q1610" s="101" t="s">
        <v>1595</v>
      </c>
      <c r="R1610" s="101" t="s">
        <v>1675</v>
      </c>
      <c r="U1610" s="101"/>
      <c r="W1610" s="101" t="s">
        <v>2216</v>
      </c>
      <c r="AA1610" s="101" t="s">
        <v>2217</v>
      </c>
      <c r="AB1610" s="18">
        <v>21.7</v>
      </c>
      <c r="AC1610" s="100">
        <v>16.5</v>
      </c>
      <c r="AD1610" s="100">
        <v>16.5</v>
      </c>
      <c r="AM1610" s="99" t="s">
        <v>1599</v>
      </c>
      <c r="AN1610" s="99" t="s">
        <v>1600</v>
      </c>
      <c r="AO1610" s="100">
        <v>64</v>
      </c>
      <c r="AP1610" s="99">
        <v>11</v>
      </c>
      <c r="AQ1610" s="100">
        <v>1859</v>
      </c>
      <c r="AR1610" s="100">
        <v>1872</v>
      </c>
      <c r="AS1610" s="100">
        <v>2000</v>
      </c>
      <c r="AT1610" s="99"/>
      <c r="AU1610" s="99"/>
      <c r="AV1610" s="99"/>
      <c r="AW1610" s="99" t="s">
        <v>1601</v>
      </c>
      <c r="AX1610" s="105">
        <v>423.5</v>
      </c>
      <c r="AY1610" s="105">
        <v>18.5</v>
      </c>
      <c r="AZ1610" s="107"/>
      <c r="BF1610" s="101"/>
      <c r="BG1610" s="101"/>
      <c r="BI1610" s="101"/>
    </row>
    <row r="1611" spans="1:56" ht="12" customHeight="1">
      <c r="A1611" s="272" t="s">
        <v>2254</v>
      </c>
      <c r="B1611" s="180">
        <v>443</v>
      </c>
      <c r="C1611" s="155"/>
      <c r="D1611" s="273">
        <v>451</v>
      </c>
      <c r="E1611" s="274" t="s">
        <v>276</v>
      </c>
      <c r="F1611" s="73">
        <f>IF(D1611&lt;=445.6,(D1611-'[2]Stages'!$C$88)*'[2]Stages'!$H$89+'[2]Stages'!$E$88,IF(D1611&lt;=455.8,(D1611-'[2]Stages'!$C$89)*'[2]Stages'!$H$90+'[2]Stages'!$E$89,IF(D1611&lt;=460.9,(D1611-'[2]Stages'!$C$90)*'[2]Stages'!$H$91+'[2]Stages'!$E$90,IF(D1611&lt;=468.1,(D1611-'[2]Stages'!$C$91)*'[2]Stages'!$H$92+'[2]Stages'!$E$91,IF(D1611&lt;=471.8,(D1611-'[2]Stages'!$C$92)*'[2]Stages'!$H$93+'[2]Stages'!$E$92,IF(D1611&lt;=478.6,(D1611-'[2]Stages'!$C$93)*'[2]Stages'!$H$94+'[2]Stages'!$E$93,IF(D1611&lt;=488.3,(D1611-'[2]Stages'!$C$94)*'[2]Stages'!$H$95+'[2]Stages'!$E$94)))))))</f>
        <v>449.29470588235296</v>
      </c>
      <c r="G1611" s="155" t="s">
        <v>22</v>
      </c>
      <c r="H1611" s="155" t="s">
        <v>2255</v>
      </c>
      <c r="I1611" s="155"/>
      <c r="J1611" s="155"/>
      <c r="K1611" s="155" t="s">
        <v>2256</v>
      </c>
      <c r="L1611" s="155"/>
      <c r="M1611" s="155"/>
      <c r="N1611" s="155"/>
      <c r="O1611" s="155"/>
      <c r="P1611" s="155"/>
      <c r="Q1611" s="181" t="s">
        <v>701</v>
      </c>
      <c r="R1611" s="155" t="s">
        <v>2257</v>
      </c>
      <c r="S1611" s="181"/>
      <c r="T1611" s="155"/>
      <c r="U1611" s="181"/>
      <c r="V1611" s="180"/>
      <c r="W1611" s="155" t="s">
        <v>1293</v>
      </c>
      <c r="X1611" s="155"/>
      <c r="Y1611" s="155"/>
      <c r="Z1611" s="155"/>
      <c r="AA1611" s="155" t="s">
        <v>2204</v>
      </c>
      <c r="AC1611" s="180">
        <v>17.9</v>
      </c>
      <c r="AD1611" s="180"/>
      <c r="AE1611" s="180">
        <v>17.9</v>
      </c>
      <c r="AF1611" s="180"/>
      <c r="AG1611" s="180">
        <v>17.9</v>
      </c>
      <c r="AI1611" s="198"/>
      <c r="AJ1611" s="198"/>
      <c r="AK1611" s="155"/>
      <c r="AL1611" s="155"/>
      <c r="AM1611" s="155"/>
      <c r="AN1611" s="155"/>
      <c r="AO1611" s="180"/>
      <c r="AP1611" s="155"/>
      <c r="AQ1611" s="180"/>
      <c r="AR1611" s="180"/>
      <c r="AS1611" s="180">
        <v>1984</v>
      </c>
      <c r="AT1611" s="155"/>
      <c r="AU1611" s="155"/>
      <c r="AV1611" s="155"/>
      <c r="AW1611" s="275" t="s">
        <v>2135</v>
      </c>
      <c r="AX1611" s="190">
        <v>324.6060606060606</v>
      </c>
      <c r="AY1611" s="193">
        <v>21.9</v>
      </c>
      <c r="AZ1611" s="168"/>
      <c r="BA1611" s="156"/>
      <c r="BB1611" s="156"/>
      <c r="BC1611" s="276"/>
      <c r="BD1611" s="155"/>
    </row>
    <row r="1612" spans="1:56" ht="12" customHeight="1">
      <c r="A1612" s="272" t="s">
        <v>2258</v>
      </c>
      <c r="B1612" s="180">
        <v>443</v>
      </c>
      <c r="C1612" s="155"/>
      <c r="D1612" s="273">
        <v>451</v>
      </c>
      <c r="E1612" s="274" t="s">
        <v>276</v>
      </c>
      <c r="F1612" s="73">
        <f>IF(D1612&lt;=445.6,(D1612-'[2]Stages'!$C$88)*'[2]Stages'!$H$89+'[2]Stages'!$E$88,IF(D1612&lt;=455.8,(D1612-'[2]Stages'!$C$89)*'[2]Stages'!$H$90+'[2]Stages'!$E$89,IF(D1612&lt;=460.9,(D1612-'[2]Stages'!$C$90)*'[2]Stages'!$H$91+'[2]Stages'!$E$90,IF(D1612&lt;=468.1,(D1612-'[2]Stages'!$C$91)*'[2]Stages'!$H$92+'[2]Stages'!$E$91,IF(D1612&lt;=471.8,(D1612-'[2]Stages'!$C$92)*'[2]Stages'!$H$93+'[2]Stages'!$E$92,IF(D1612&lt;=478.6,(D1612-'[2]Stages'!$C$93)*'[2]Stages'!$H$94+'[2]Stages'!$E$93,IF(D1612&lt;=488.3,(D1612-'[2]Stages'!$C$94)*'[2]Stages'!$H$95+'[2]Stages'!$E$94)))))))</f>
        <v>449.29470588235296</v>
      </c>
      <c r="G1612" s="155" t="s">
        <v>22</v>
      </c>
      <c r="H1612" s="155" t="s">
        <v>2255</v>
      </c>
      <c r="I1612" s="155"/>
      <c r="J1612" s="155"/>
      <c r="K1612" s="155" t="s">
        <v>2256</v>
      </c>
      <c r="L1612" s="155"/>
      <c r="M1612" s="155"/>
      <c r="N1612" s="155"/>
      <c r="O1612" s="155"/>
      <c r="P1612" s="155"/>
      <c r="Q1612" s="181" t="s">
        <v>701</v>
      </c>
      <c r="R1612" s="155" t="s">
        <v>2257</v>
      </c>
      <c r="S1612" s="155"/>
      <c r="T1612" s="155"/>
      <c r="U1612" s="181"/>
      <c r="V1612" s="180"/>
      <c r="W1612" s="155" t="s">
        <v>1293</v>
      </c>
      <c r="X1612" s="155"/>
      <c r="Y1612" s="155"/>
      <c r="Z1612" s="155"/>
      <c r="AA1612" s="155" t="s">
        <v>2204</v>
      </c>
      <c r="AC1612" s="180">
        <v>21.8</v>
      </c>
      <c r="AD1612" s="180"/>
      <c r="AE1612" s="180">
        <v>21.8</v>
      </c>
      <c r="AF1612" s="180"/>
      <c r="AG1612" s="180">
        <v>21.8</v>
      </c>
      <c r="AI1612" s="194"/>
      <c r="AJ1612" s="194"/>
      <c r="AK1612" s="155"/>
      <c r="AL1612" s="155"/>
      <c r="AM1612" s="155"/>
      <c r="AN1612" s="155"/>
      <c r="AO1612" s="180"/>
      <c r="AP1612" s="155"/>
      <c r="AQ1612" s="180"/>
      <c r="AR1612" s="180"/>
      <c r="AS1612" s="180">
        <v>1984</v>
      </c>
      <c r="AT1612" s="155"/>
      <c r="AU1612" s="155"/>
      <c r="AV1612" s="155"/>
      <c r="AW1612" s="275" t="s">
        <v>2135</v>
      </c>
      <c r="AX1612" s="190">
        <v>324.8</v>
      </c>
      <c r="AY1612" s="190">
        <v>20.75</v>
      </c>
      <c r="AZ1612" s="118"/>
      <c r="BA1612" s="156"/>
      <c r="BB1612" s="156"/>
      <c r="BC1612" s="276"/>
      <c r="BD1612" s="155"/>
    </row>
    <row r="1613" spans="1:56" ht="12" customHeight="1">
      <c r="A1613" s="272" t="s">
        <v>2259</v>
      </c>
      <c r="B1613" s="180">
        <v>443</v>
      </c>
      <c r="C1613" s="155"/>
      <c r="D1613" s="273">
        <v>451</v>
      </c>
      <c r="E1613" s="274" t="s">
        <v>276</v>
      </c>
      <c r="F1613" s="73">
        <f>IF(D1613&lt;=445.6,(D1613-'[2]Stages'!$C$88)*'[2]Stages'!$H$89+'[2]Stages'!$E$88,IF(D1613&lt;=455.8,(D1613-'[2]Stages'!$C$89)*'[2]Stages'!$H$90+'[2]Stages'!$E$89,IF(D1613&lt;=460.9,(D1613-'[2]Stages'!$C$90)*'[2]Stages'!$H$91+'[2]Stages'!$E$90,IF(D1613&lt;=468.1,(D1613-'[2]Stages'!$C$91)*'[2]Stages'!$H$92+'[2]Stages'!$E$91,IF(D1613&lt;=471.8,(D1613-'[2]Stages'!$C$92)*'[2]Stages'!$H$93+'[2]Stages'!$E$92,IF(D1613&lt;=478.6,(D1613-'[2]Stages'!$C$93)*'[2]Stages'!$H$94+'[2]Stages'!$E$93,IF(D1613&lt;=488.3,(D1613-'[2]Stages'!$C$94)*'[2]Stages'!$H$95+'[2]Stages'!$E$94)))))))</f>
        <v>449.29470588235296</v>
      </c>
      <c r="G1613" s="155" t="s">
        <v>22</v>
      </c>
      <c r="H1613" s="155" t="s">
        <v>2255</v>
      </c>
      <c r="I1613" s="155"/>
      <c r="J1613" s="155"/>
      <c r="K1613" s="155" t="s">
        <v>2256</v>
      </c>
      <c r="L1613" s="155"/>
      <c r="M1613" s="155"/>
      <c r="N1613" s="155"/>
      <c r="O1613" s="155"/>
      <c r="P1613" s="181"/>
      <c r="Q1613" s="181" t="s">
        <v>701</v>
      </c>
      <c r="R1613" s="155" t="s">
        <v>2257</v>
      </c>
      <c r="S1613" s="155"/>
      <c r="T1613" s="155"/>
      <c r="U1613" s="181"/>
      <c r="V1613" s="180"/>
      <c r="W1613" s="155" t="s">
        <v>2260</v>
      </c>
      <c r="X1613" s="155"/>
      <c r="Y1613" s="155"/>
      <c r="Z1613" s="155"/>
      <c r="AA1613" s="155" t="s">
        <v>2204</v>
      </c>
      <c r="AC1613" s="180">
        <v>16.3</v>
      </c>
      <c r="AD1613" s="180">
        <v>16.3</v>
      </c>
      <c r="AE1613" s="180"/>
      <c r="AF1613" s="180"/>
      <c r="AG1613" s="180"/>
      <c r="AI1613" s="194"/>
      <c r="AJ1613" s="194"/>
      <c r="AK1613" s="155"/>
      <c r="AL1613" s="155"/>
      <c r="AM1613" s="155"/>
      <c r="AN1613" s="155"/>
      <c r="AO1613" s="180"/>
      <c r="AP1613" s="155"/>
      <c r="AQ1613" s="180"/>
      <c r="AR1613" s="180"/>
      <c r="AS1613" s="180">
        <v>1984</v>
      </c>
      <c r="AT1613" s="155"/>
      <c r="AU1613" s="155"/>
      <c r="AV1613" s="155"/>
      <c r="AW1613" s="275" t="s">
        <v>2135</v>
      </c>
      <c r="AX1613" s="190">
        <v>325</v>
      </c>
      <c r="AY1613" s="190">
        <v>22.43</v>
      </c>
      <c r="AZ1613" s="118">
        <v>325</v>
      </c>
      <c r="BA1613" s="156">
        <f>AVERAGE(AY1607:AY1619)</f>
        <v>20.777435897435893</v>
      </c>
      <c r="BB1613" s="156">
        <f>STDEV(AY1607:AY1619)</f>
        <v>1.5750991467007156</v>
      </c>
      <c r="BC1613" s="276">
        <f>COUNT(AY1607:AY1619)</f>
        <v>13</v>
      </c>
      <c r="BD1613" s="108">
        <f>2*BB1613/(BC1613)^0.5</f>
        <v>0.8737078057490779</v>
      </c>
    </row>
    <row r="1614" spans="1:56" ht="12" customHeight="1">
      <c r="A1614" s="272" t="s">
        <v>2261</v>
      </c>
      <c r="B1614" s="180">
        <v>450</v>
      </c>
      <c r="C1614" s="155"/>
      <c r="D1614" s="273">
        <v>452</v>
      </c>
      <c r="E1614" s="274" t="s">
        <v>276</v>
      </c>
      <c r="F1614" s="73">
        <f>IF(D1614&lt;=445.6,(D1614-'[2]Stages'!$C$88)*'[2]Stages'!$H$89+'[2]Stages'!$E$88,IF(D1614&lt;=455.8,(D1614-'[2]Stages'!$C$89)*'[2]Stages'!$H$90+'[2]Stages'!$E$89,IF(D1614&lt;=460.9,(D1614-'[2]Stages'!$C$90)*'[2]Stages'!$H$91+'[2]Stages'!$E$90,IF(D1614&lt;=468.1,(D1614-'[2]Stages'!$C$91)*'[2]Stages'!$H$92+'[2]Stages'!$E$91,IF(D1614&lt;=471.8,(D1614-'[2]Stages'!$C$92)*'[2]Stages'!$H$93+'[2]Stages'!$E$92,IF(D1614&lt;=478.6,(D1614-'[2]Stages'!$C$93)*'[2]Stages'!$H$94+'[2]Stages'!$E$93,IF(D1614&lt;=488.3,(D1614-'[2]Stages'!$C$94)*'[2]Stages'!$H$95+'[2]Stages'!$E$94)))))))</f>
        <v>450.06039215686275</v>
      </c>
      <c r="G1614" s="155" t="s">
        <v>22</v>
      </c>
      <c r="H1614" s="155" t="s">
        <v>2262</v>
      </c>
      <c r="I1614" s="155"/>
      <c r="J1614" s="155"/>
      <c r="K1614" s="155" t="s">
        <v>2263</v>
      </c>
      <c r="L1614" s="155"/>
      <c r="M1614" s="155"/>
      <c r="N1614" s="155"/>
      <c r="O1614" s="155"/>
      <c r="P1614" s="155"/>
      <c r="Q1614" s="181" t="s">
        <v>701</v>
      </c>
      <c r="R1614" s="155" t="s">
        <v>2133</v>
      </c>
      <c r="S1614" s="181"/>
      <c r="T1614" s="155"/>
      <c r="U1614" s="181"/>
      <c r="V1614" s="180"/>
      <c r="W1614" s="155" t="s">
        <v>2260</v>
      </c>
      <c r="X1614" s="155"/>
      <c r="Y1614" s="155"/>
      <c r="Z1614" s="155"/>
      <c r="AA1614" s="155" t="s">
        <v>2204</v>
      </c>
      <c r="AC1614" s="180">
        <v>14.2</v>
      </c>
      <c r="AD1614" s="180">
        <v>14.2</v>
      </c>
      <c r="AE1614" s="180"/>
      <c r="AF1614" s="180"/>
      <c r="AG1614" s="180"/>
      <c r="AI1614" s="198"/>
      <c r="AJ1614" s="198"/>
      <c r="AK1614" s="155"/>
      <c r="AL1614" s="155"/>
      <c r="AM1614" s="155"/>
      <c r="AN1614" s="155"/>
      <c r="AO1614" s="180"/>
      <c r="AP1614" s="155"/>
      <c r="AQ1614" s="180"/>
      <c r="AR1614" s="180"/>
      <c r="AS1614" s="180">
        <v>1984</v>
      </c>
      <c r="AT1614" s="155"/>
      <c r="AU1614" s="155"/>
      <c r="AV1614" s="155"/>
      <c r="AW1614" s="275" t="s">
        <v>2135</v>
      </c>
      <c r="AX1614" s="190">
        <v>325.030303030303</v>
      </c>
      <c r="AY1614" s="193">
        <v>20.633333333333333</v>
      </c>
      <c r="AZ1614" s="168"/>
      <c r="BA1614" s="156"/>
      <c r="BB1614" s="156"/>
      <c r="BC1614" s="276"/>
      <c r="BD1614" s="155"/>
    </row>
    <row r="1615" spans="1:61" ht="12" customHeight="1">
      <c r="A1615" s="272" t="s">
        <v>2264</v>
      </c>
      <c r="B1615" s="180">
        <v>460</v>
      </c>
      <c r="C1615" s="155"/>
      <c r="D1615" s="273">
        <v>464</v>
      </c>
      <c r="E1615" s="274" t="s">
        <v>276</v>
      </c>
      <c r="F1615" s="73">
        <f>IF(D1615&lt;=445.6,(D1615-'[2]Stages'!$C$88)*'[2]Stages'!$H$89+'[2]Stages'!$E$88,IF(D1615&lt;=455.8,(D1615-'[2]Stages'!$C$89)*'[2]Stages'!$H$90+'[2]Stages'!$E$89,IF(D1615&lt;=460.9,(D1615-'[2]Stages'!$C$90)*'[2]Stages'!$H$91+'[2]Stages'!$E$90,IF(D1615&lt;=468.1,(D1615-'[2]Stages'!$C$91)*'[2]Stages'!$H$92+'[2]Stages'!$E$91,IF(D1615&lt;=471.8,(D1615-'[2]Stages'!$C$92)*'[2]Stages'!$H$93+'[2]Stages'!$E$92,IF(D1615&lt;=478.6,(D1615-'[2]Stages'!$C$93)*'[2]Stages'!$H$94+'[2]Stages'!$E$93,IF(D1615&lt;=488.3,(D1615-'[2]Stages'!$C$94)*'[2]Stages'!$H$95+'[2]Stages'!$E$94)))))))</f>
        <v>462.1876388888889</v>
      </c>
      <c r="G1615" s="155" t="s">
        <v>22</v>
      </c>
      <c r="H1615" s="155" t="s">
        <v>2265</v>
      </c>
      <c r="I1615" s="155"/>
      <c r="J1615" s="155"/>
      <c r="K1615" s="155" t="s">
        <v>2266</v>
      </c>
      <c r="L1615" s="155"/>
      <c r="M1615" s="155"/>
      <c r="N1615" s="155"/>
      <c r="O1615" s="155"/>
      <c r="P1615" s="155"/>
      <c r="Q1615" s="181" t="s">
        <v>701</v>
      </c>
      <c r="R1615" s="155" t="s">
        <v>2267</v>
      </c>
      <c r="S1615" s="181"/>
      <c r="T1615" s="181"/>
      <c r="U1615" s="181"/>
      <c r="V1615" s="180"/>
      <c r="W1615" s="155" t="s">
        <v>1293</v>
      </c>
      <c r="X1615" s="155"/>
      <c r="Y1615" s="155"/>
      <c r="Z1615" s="155"/>
      <c r="AA1615" s="155" t="s">
        <v>2204</v>
      </c>
      <c r="AC1615" s="180">
        <v>17.7</v>
      </c>
      <c r="AD1615" s="180"/>
      <c r="AE1615" s="180">
        <v>17.7</v>
      </c>
      <c r="AF1615" s="180"/>
      <c r="AG1615" s="180">
        <v>17.7</v>
      </c>
      <c r="AI1615" s="194"/>
      <c r="AJ1615" s="194"/>
      <c r="AK1615" s="155"/>
      <c r="AL1615" s="155"/>
      <c r="AM1615" s="155"/>
      <c r="AN1615" s="155"/>
      <c r="AO1615" s="180"/>
      <c r="AP1615" s="155"/>
      <c r="AQ1615" s="180"/>
      <c r="AR1615" s="180"/>
      <c r="AS1615" s="180">
        <v>1984</v>
      </c>
      <c r="AT1615" s="155"/>
      <c r="AU1615" s="155"/>
      <c r="AV1615" s="155"/>
      <c r="AW1615" s="275" t="s">
        <v>2135</v>
      </c>
      <c r="AX1615" s="190">
        <v>325.16279069767444</v>
      </c>
      <c r="AY1615" s="190">
        <v>22.166666666666664</v>
      </c>
      <c r="AZ1615" s="118"/>
      <c r="BA1615" s="156"/>
      <c r="BB1615" s="156"/>
      <c r="BC1615" s="276"/>
      <c r="BD1615" s="155"/>
      <c r="BF1615" s="101"/>
      <c r="BG1615" s="101"/>
      <c r="BI1615" s="101"/>
    </row>
    <row r="1616" spans="1:61" ht="12" customHeight="1">
      <c r="A1616" s="272" t="s">
        <v>2268</v>
      </c>
      <c r="B1616" s="180">
        <v>477</v>
      </c>
      <c r="C1616" s="155"/>
      <c r="D1616" s="273">
        <v>464</v>
      </c>
      <c r="E1616" s="274" t="s">
        <v>276</v>
      </c>
      <c r="F1616" s="73">
        <f>IF(D1616&lt;=445.6,(D1616-'[2]Stages'!$C$88)*'[2]Stages'!$H$89+'[2]Stages'!$E$88,IF(D1616&lt;=455.8,(D1616-'[2]Stages'!$C$89)*'[2]Stages'!$H$90+'[2]Stages'!$E$89,IF(D1616&lt;=460.9,(D1616-'[2]Stages'!$C$90)*'[2]Stages'!$H$91+'[2]Stages'!$E$90,IF(D1616&lt;=468.1,(D1616-'[2]Stages'!$C$91)*'[2]Stages'!$H$92+'[2]Stages'!$E$91,IF(D1616&lt;=471.8,(D1616-'[2]Stages'!$C$92)*'[2]Stages'!$H$93+'[2]Stages'!$E$92,IF(D1616&lt;=478.6,(D1616-'[2]Stages'!$C$93)*'[2]Stages'!$H$94+'[2]Stages'!$E$93,IF(D1616&lt;=488.3,(D1616-'[2]Stages'!$C$94)*'[2]Stages'!$H$95+'[2]Stages'!$E$94)))))))</f>
        <v>462.1876388888889</v>
      </c>
      <c r="G1616" s="155" t="s">
        <v>22</v>
      </c>
      <c r="H1616" s="155" t="s">
        <v>2265</v>
      </c>
      <c r="I1616" s="155"/>
      <c r="J1616" s="155"/>
      <c r="K1616" s="155" t="s">
        <v>2269</v>
      </c>
      <c r="L1616" s="155"/>
      <c r="M1616" s="155"/>
      <c r="N1616" s="155"/>
      <c r="O1616" s="155"/>
      <c r="P1616" s="155"/>
      <c r="Q1616" s="181" t="s">
        <v>701</v>
      </c>
      <c r="R1616" s="155" t="s">
        <v>2267</v>
      </c>
      <c r="S1616" s="181"/>
      <c r="T1616" s="181"/>
      <c r="U1616" s="181"/>
      <c r="V1616" s="180"/>
      <c r="W1616" s="155" t="s">
        <v>1293</v>
      </c>
      <c r="X1616" s="155"/>
      <c r="Y1616" s="155"/>
      <c r="Z1616" s="155"/>
      <c r="AA1616" s="155" t="s">
        <v>2204</v>
      </c>
      <c r="AC1616" s="180">
        <v>17.4</v>
      </c>
      <c r="AD1616" s="180"/>
      <c r="AE1616" s="180">
        <v>17.4</v>
      </c>
      <c r="AF1616" s="180"/>
      <c r="AG1616" s="180">
        <v>17.4</v>
      </c>
      <c r="AI1616" s="194"/>
      <c r="AJ1616" s="194"/>
      <c r="AK1616" s="155"/>
      <c r="AL1616" s="155"/>
      <c r="AM1616" s="155"/>
      <c r="AN1616" s="155"/>
      <c r="AO1616" s="180"/>
      <c r="AP1616" s="155"/>
      <c r="AQ1616" s="180"/>
      <c r="AR1616" s="180"/>
      <c r="AS1616" s="180">
        <v>1984</v>
      </c>
      <c r="AT1616" s="155"/>
      <c r="AU1616" s="155"/>
      <c r="AV1616" s="155"/>
      <c r="AW1616" s="275" t="s">
        <v>2135</v>
      </c>
      <c r="AX1616" s="190">
        <v>325.2</v>
      </c>
      <c r="AY1616" s="190">
        <v>21.29</v>
      </c>
      <c r="AZ1616" s="118"/>
      <c r="BA1616" s="156"/>
      <c r="BB1616" s="156"/>
      <c r="BC1616" s="276"/>
      <c r="BD1616" s="155"/>
      <c r="BF1616" s="101"/>
      <c r="BG1616" s="101"/>
      <c r="BI1616" s="101"/>
    </row>
    <row r="1617" spans="1:61" ht="12" customHeight="1">
      <c r="A1617" s="272" t="s">
        <v>2270</v>
      </c>
      <c r="B1617" s="180">
        <v>477</v>
      </c>
      <c r="C1617" s="155"/>
      <c r="D1617" s="273">
        <v>464</v>
      </c>
      <c r="E1617" s="274" t="s">
        <v>276</v>
      </c>
      <c r="F1617" s="73">
        <f>IF(D1617&lt;=445.6,(D1617-'[2]Stages'!$C$88)*'[2]Stages'!$H$89+'[2]Stages'!$E$88,IF(D1617&lt;=455.8,(D1617-'[2]Stages'!$C$89)*'[2]Stages'!$H$90+'[2]Stages'!$E$89,IF(D1617&lt;=460.9,(D1617-'[2]Stages'!$C$90)*'[2]Stages'!$H$91+'[2]Stages'!$E$90,IF(D1617&lt;=468.1,(D1617-'[2]Stages'!$C$91)*'[2]Stages'!$H$92+'[2]Stages'!$E$91,IF(D1617&lt;=471.8,(D1617-'[2]Stages'!$C$92)*'[2]Stages'!$H$93+'[2]Stages'!$E$92,IF(D1617&lt;=478.6,(D1617-'[2]Stages'!$C$93)*'[2]Stages'!$H$94+'[2]Stages'!$E$93,IF(D1617&lt;=488.3,(D1617-'[2]Stages'!$C$94)*'[2]Stages'!$H$95+'[2]Stages'!$E$94)))))))</f>
        <v>462.1876388888889</v>
      </c>
      <c r="G1617" s="155" t="s">
        <v>22</v>
      </c>
      <c r="H1617" s="155" t="s">
        <v>2271</v>
      </c>
      <c r="I1617" s="155"/>
      <c r="J1617" s="155"/>
      <c r="K1617" s="155" t="s">
        <v>2269</v>
      </c>
      <c r="L1617" s="155"/>
      <c r="M1617" s="155"/>
      <c r="N1617" s="155"/>
      <c r="O1617" s="155"/>
      <c r="P1617" s="155"/>
      <c r="Q1617" s="181" t="s">
        <v>701</v>
      </c>
      <c r="R1617" s="155" t="s">
        <v>2267</v>
      </c>
      <c r="S1617" s="181"/>
      <c r="T1617" s="181"/>
      <c r="U1617" s="181"/>
      <c r="V1617" s="180"/>
      <c r="W1617" s="155" t="s">
        <v>2260</v>
      </c>
      <c r="X1617" s="155"/>
      <c r="Y1617" s="155"/>
      <c r="Z1617" s="155"/>
      <c r="AA1617" s="155" t="s">
        <v>2204</v>
      </c>
      <c r="AC1617" s="180">
        <v>14.2</v>
      </c>
      <c r="AD1617" s="180">
        <v>14.2</v>
      </c>
      <c r="AE1617" s="180"/>
      <c r="AF1617" s="180"/>
      <c r="AG1617" s="180"/>
      <c r="AI1617" s="197"/>
      <c r="AJ1617" s="197"/>
      <c r="AK1617" s="155"/>
      <c r="AL1617" s="155"/>
      <c r="AM1617" s="155"/>
      <c r="AN1617" s="155"/>
      <c r="AO1617" s="180"/>
      <c r="AP1617" s="155"/>
      <c r="AQ1617" s="180"/>
      <c r="AR1617" s="180"/>
      <c r="AS1617" s="180">
        <v>1984</v>
      </c>
      <c r="AT1617" s="155"/>
      <c r="AU1617" s="155"/>
      <c r="AV1617" s="155"/>
      <c r="AW1617" s="275" t="s">
        <v>2135</v>
      </c>
      <c r="AX1617" s="190">
        <v>325.4029850746269</v>
      </c>
      <c r="AY1617" s="191">
        <v>23.136666666666667</v>
      </c>
      <c r="AZ1617" s="192"/>
      <c r="BA1617" s="156"/>
      <c r="BB1617" s="156"/>
      <c r="BC1617" s="276"/>
      <c r="BD1617" s="155"/>
      <c r="BF1617" s="101"/>
      <c r="BG1617" s="101"/>
      <c r="BI1617" s="101"/>
    </row>
    <row r="1618" spans="1:62" ht="12" customHeight="1">
      <c r="A1618" s="272" t="s">
        <v>2272</v>
      </c>
      <c r="B1618" s="180">
        <v>477</v>
      </c>
      <c r="C1618" s="155"/>
      <c r="D1618" s="273">
        <v>464</v>
      </c>
      <c r="E1618" s="274" t="s">
        <v>276</v>
      </c>
      <c r="F1618" s="73">
        <f>IF(D1618&lt;=445.6,(D1618-'[2]Stages'!$C$88)*'[2]Stages'!$H$89+'[2]Stages'!$E$88,IF(D1618&lt;=455.8,(D1618-'[2]Stages'!$C$89)*'[2]Stages'!$H$90+'[2]Stages'!$E$89,IF(D1618&lt;=460.9,(D1618-'[2]Stages'!$C$90)*'[2]Stages'!$H$91+'[2]Stages'!$E$90,IF(D1618&lt;=468.1,(D1618-'[2]Stages'!$C$91)*'[2]Stages'!$H$92+'[2]Stages'!$E$91,IF(D1618&lt;=471.8,(D1618-'[2]Stages'!$C$92)*'[2]Stages'!$H$93+'[2]Stages'!$E$92,IF(D1618&lt;=478.6,(D1618-'[2]Stages'!$C$93)*'[2]Stages'!$H$94+'[2]Stages'!$E$93,IF(D1618&lt;=488.3,(D1618-'[2]Stages'!$C$94)*'[2]Stages'!$H$95+'[2]Stages'!$E$94)))))))</f>
        <v>462.1876388888889</v>
      </c>
      <c r="G1618" s="155" t="s">
        <v>22</v>
      </c>
      <c r="H1618" s="155" t="s">
        <v>2271</v>
      </c>
      <c r="I1618" s="155"/>
      <c r="J1618" s="155"/>
      <c r="K1618" s="155" t="s">
        <v>2269</v>
      </c>
      <c r="L1618" s="155"/>
      <c r="M1618" s="155"/>
      <c r="N1618" s="155"/>
      <c r="O1618" s="155"/>
      <c r="P1618" s="155"/>
      <c r="Q1618" s="181" t="s">
        <v>701</v>
      </c>
      <c r="R1618" s="155" t="s">
        <v>2267</v>
      </c>
      <c r="S1618" s="181"/>
      <c r="T1618" s="181"/>
      <c r="U1618" s="181"/>
      <c r="V1618" s="180"/>
      <c r="W1618" s="155" t="s">
        <v>1293</v>
      </c>
      <c r="X1618" s="155"/>
      <c r="Y1618" s="155"/>
      <c r="Z1618" s="155"/>
      <c r="AA1618" s="155" t="s">
        <v>2204</v>
      </c>
      <c r="AC1618" s="180">
        <v>17.5</v>
      </c>
      <c r="AD1618" s="180"/>
      <c r="AE1618" s="180">
        <v>17.5</v>
      </c>
      <c r="AF1618" s="180"/>
      <c r="AG1618" s="180">
        <v>17.5</v>
      </c>
      <c r="AI1618" s="194"/>
      <c r="AJ1618" s="194"/>
      <c r="AK1618" s="155"/>
      <c r="AL1618" s="155"/>
      <c r="AM1618" s="155"/>
      <c r="AN1618" s="155"/>
      <c r="AO1618" s="180"/>
      <c r="AP1618" s="155"/>
      <c r="AQ1618" s="180"/>
      <c r="AR1618" s="180"/>
      <c r="AS1618" s="180">
        <v>1984</v>
      </c>
      <c r="AT1618" s="155"/>
      <c r="AU1618" s="155"/>
      <c r="AV1618" s="155"/>
      <c r="AW1618" s="275" t="s">
        <v>2135</v>
      </c>
      <c r="AX1618" s="190">
        <v>325.8139534883721</v>
      </c>
      <c r="AY1618" s="190">
        <v>21.98</v>
      </c>
      <c r="AZ1618" s="118"/>
      <c r="BA1618" s="156"/>
      <c r="BB1618" s="156"/>
      <c r="BC1618" s="276"/>
      <c r="BD1618" s="155"/>
      <c r="BE1618" s="114"/>
      <c r="BF1618" s="115"/>
      <c r="BG1618" s="115"/>
      <c r="BH1618" s="114"/>
      <c r="BI1618" s="115"/>
      <c r="BJ1618" s="114"/>
    </row>
    <row r="1619" spans="1:62" ht="12" customHeight="1">
      <c r="A1619" s="272" t="s">
        <v>2273</v>
      </c>
      <c r="B1619" s="180">
        <v>477</v>
      </c>
      <c r="C1619" s="155"/>
      <c r="D1619" s="273">
        <v>464</v>
      </c>
      <c r="E1619" s="274" t="s">
        <v>276</v>
      </c>
      <c r="F1619" s="73">
        <f>IF(D1619&lt;=445.6,(D1619-'[2]Stages'!$C$88)*'[2]Stages'!$H$89+'[2]Stages'!$E$88,IF(D1619&lt;=455.8,(D1619-'[2]Stages'!$C$89)*'[2]Stages'!$H$90+'[2]Stages'!$E$89,IF(D1619&lt;=460.9,(D1619-'[2]Stages'!$C$90)*'[2]Stages'!$H$91+'[2]Stages'!$E$90,IF(D1619&lt;=468.1,(D1619-'[2]Stages'!$C$91)*'[2]Stages'!$H$92+'[2]Stages'!$E$91,IF(D1619&lt;=471.8,(D1619-'[2]Stages'!$C$92)*'[2]Stages'!$H$93+'[2]Stages'!$E$92,IF(D1619&lt;=478.6,(D1619-'[2]Stages'!$C$93)*'[2]Stages'!$H$94+'[2]Stages'!$E$93,IF(D1619&lt;=488.3,(D1619-'[2]Stages'!$C$94)*'[2]Stages'!$H$95+'[2]Stages'!$E$94)))))))</f>
        <v>462.1876388888889</v>
      </c>
      <c r="G1619" s="155" t="s">
        <v>22</v>
      </c>
      <c r="H1619" s="155" t="s">
        <v>2271</v>
      </c>
      <c r="I1619" s="155"/>
      <c r="J1619" s="155"/>
      <c r="K1619" s="155" t="s">
        <v>2269</v>
      </c>
      <c r="L1619" s="155"/>
      <c r="M1619" s="155"/>
      <c r="N1619" s="155"/>
      <c r="O1619" s="155"/>
      <c r="P1619" s="155"/>
      <c r="Q1619" s="181" t="s">
        <v>701</v>
      </c>
      <c r="R1619" s="155" t="s">
        <v>2267</v>
      </c>
      <c r="S1619" s="181"/>
      <c r="T1619" s="181"/>
      <c r="U1619" s="181"/>
      <c r="V1619" s="180"/>
      <c r="W1619" s="155" t="s">
        <v>1293</v>
      </c>
      <c r="X1619" s="155"/>
      <c r="Y1619" s="155"/>
      <c r="Z1619" s="155"/>
      <c r="AA1619" s="155" t="s">
        <v>2204</v>
      </c>
      <c r="AC1619" s="180">
        <v>16.9</v>
      </c>
      <c r="AD1619" s="180"/>
      <c r="AE1619" s="180">
        <v>16.9</v>
      </c>
      <c r="AF1619" s="180"/>
      <c r="AG1619" s="180">
        <v>16.9</v>
      </c>
      <c r="AI1619" s="198"/>
      <c r="AJ1619" s="198"/>
      <c r="AK1619" s="155"/>
      <c r="AL1619" s="155"/>
      <c r="AM1619" s="155"/>
      <c r="AN1619" s="155"/>
      <c r="AO1619" s="180"/>
      <c r="AP1619" s="155"/>
      <c r="AQ1619" s="180"/>
      <c r="AR1619" s="180"/>
      <c r="AS1619" s="180">
        <v>1984</v>
      </c>
      <c r="AT1619" s="155"/>
      <c r="AU1619" s="155"/>
      <c r="AV1619" s="155"/>
      <c r="AW1619" s="275" t="s">
        <v>2135</v>
      </c>
      <c r="AX1619" s="190">
        <v>326</v>
      </c>
      <c r="AY1619" s="193">
        <v>20.82</v>
      </c>
      <c r="AZ1619" s="168">
        <v>326</v>
      </c>
      <c r="BA1619" s="156">
        <f>AVERAGE(AY1611:AY1621)</f>
        <v>21.691515151515148</v>
      </c>
      <c r="BB1619" s="156">
        <f>STDEV(AY1611:AY1621)</f>
        <v>0.7724698680011386</v>
      </c>
      <c r="BC1619" s="276">
        <f>COUNT(AY1611:AY1621)</f>
        <v>11</v>
      </c>
      <c r="BD1619" s="108">
        <f>2*BB1619/(BC1619)^0.5</f>
        <v>0.4658168570936618</v>
      </c>
      <c r="BE1619" s="114"/>
      <c r="BF1619" s="115"/>
      <c r="BG1619" s="115"/>
      <c r="BH1619" s="114"/>
      <c r="BI1619" s="115"/>
      <c r="BJ1619" s="114"/>
    </row>
    <row r="1620" spans="1:61" ht="12" customHeight="1">
      <c r="A1620" s="272" t="s">
        <v>2274</v>
      </c>
      <c r="B1620" s="180">
        <v>487</v>
      </c>
      <c r="C1620" s="155"/>
      <c r="D1620" s="273">
        <v>469</v>
      </c>
      <c r="E1620" s="274" t="s">
        <v>276</v>
      </c>
      <c r="F1620" s="73">
        <f>IF(D1620&lt;=445.6,(D1620-'[2]Stages'!$C$88)*'[2]Stages'!$H$89+'[2]Stages'!$E$88,IF(D1620&lt;=455.8,(D1620-'[2]Stages'!$C$89)*'[2]Stages'!$H$90+'[2]Stages'!$E$89,IF(D1620&lt;=460.9,(D1620-'[2]Stages'!$C$90)*'[2]Stages'!$H$91+'[2]Stages'!$E$90,IF(D1620&lt;=468.1,(D1620-'[2]Stages'!$C$91)*'[2]Stages'!$H$92+'[2]Stages'!$E$91,IF(D1620&lt;=471.8,(D1620-'[2]Stages'!$C$92)*'[2]Stages'!$H$93+'[2]Stages'!$E$92,IF(D1620&lt;=478.6,(D1620-'[2]Stages'!$C$93)*'[2]Stages'!$H$94+'[2]Stages'!$E$93,IF(D1620&lt;=488.3,(D1620-'[2]Stages'!$C$94)*'[2]Stages'!$H$95+'[2]Stages'!$E$94)))))))</f>
        <v>467.9091891891892</v>
      </c>
      <c r="G1620" s="155" t="s">
        <v>22</v>
      </c>
      <c r="H1620" s="155" t="s">
        <v>2275</v>
      </c>
      <c r="I1620" s="155"/>
      <c r="J1620" s="155"/>
      <c r="K1620" s="155" t="s">
        <v>2276</v>
      </c>
      <c r="L1620" s="155"/>
      <c r="M1620" s="155"/>
      <c r="N1620" s="155"/>
      <c r="O1620" s="155"/>
      <c r="P1620" s="155"/>
      <c r="Q1620" s="181" t="s">
        <v>701</v>
      </c>
      <c r="R1620" s="155" t="s">
        <v>2267</v>
      </c>
      <c r="S1620" s="181"/>
      <c r="T1620" s="155"/>
      <c r="U1620" s="181"/>
      <c r="V1620" s="180"/>
      <c r="W1620" s="155" t="s">
        <v>1293</v>
      </c>
      <c r="X1620" s="155"/>
      <c r="Y1620" s="155"/>
      <c r="Z1620" s="155"/>
      <c r="AA1620" s="155" t="s">
        <v>2204</v>
      </c>
      <c r="AC1620" s="180">
        <v>16.3</v>
      </c>
      <c r="AD1620" s="180"/>
      <c r="AE1620" s="180">
        <v>16.3</v>
      </c>
      <c r="AF1620" s="180"/>
      <c r="AG1620" s="180">
        <v>16.3</v>
      </c>
      <c r="AI1620" s="194"/>
      <c r="AJ1620" s="194"/>
      <c r="AK1620" s="155"/>
      <c r="AL1620" s="155"/>
      <c r="AM1620" s="155"/>
      <c r="AN1620" s="155"/>
      <c r="AO1620" s="180"/>
      <c r="AP1620" s="155"/>
      <c r="AQ1620" s="180"/>
      <c r="AR1620" s="180"/>
      <c r="AS1620" s="180">
        <v>1984</v>
      </c>
      <c r="AT1620" s="155"/>
      <c r="AU1620" s="155"/>
      <c r="AV1620" s="155"/>
      <c r="AW1620" s="275" t="s">
        <v>2135</v>
      </c>
      <c r="AX1620" s="190">
        <v>326.64</v>
      </c>
      <c r="AY1620" s="190">
        <v>21.90333333333333</v>
      </c>
      <c r="AZ1620" s="118"/>
      <c r="BA1620" s="156"/>
      <c r="BB1620" s="156"/>
      <c r="BC1620" s="276"/>
      <c r="BD1620" s="155"/>
      <c r="BF1620" s="101"/>
      <c r="BG1620" s="101"/>
      <c r="BI1620" s="101"/>
    </row>
    <row r="1621" spans="1:61" ht="12" customHeight="1">
      <c r="A1621" s="272" t="s">
        <v>2277</v>
      </c>
      <c r="B1621" s="180">
        <v>493</v>
      </c>
      <c r="C1621" s="155"/>
      <c r="D1621" s="273">
        <v>474</v>
      </c>
      <c r="E1621" s="274" t="s">
        <v>276</v>
      </c>
      <c r="F1621" s="73">
        <f>IF(D1621&lt;=445.6,(D1621-'[2]Stages'!$C$88)*'[2]Stages'!$H$89+'[2]Stages'!$E$88,IF(D1621&lt;=455.8,(D1621-'[2]Stages'!$C$89)*'[2]Stages'!$H$90+'[2]Stages'!$E$89,IF(D1621&lt;=460.9,(D1621-'[2]Stages'!$C$90)*'[2]Stages'!$H$91+'[2]Stages'!$E$90,IF(D1621&lt;=468.1,(D1621-'[2]Stages'!$C$91)*'[2]Stages'!$H$92+'[2]Stages'!$E$91,IF(D1621&lt;=471.8,(D1621-'[2]Stages'!$C$92)*'[2]Stages'!$H$93+'[2]Stages'!$E$92,IF(D1621&lt;=478.6,(D1621-'[2]Stages'!$C$93)*'[2]Stages'!$H$94+'[2]Stages'!$E$93,IF(D1621&lt;=488.3,(D1621-'[2]Stages'!$C$94)*'[2]Stages'!$H$95+'[2]Stages'!$E$94)))))))</f>
        <v>472.4705882352941</v>
      </c>
      <c r="G1621" s="155" t="s">
        <v>22</v>
      </c>
      <c r="H1621" s="155" t="s">
        <v>2278</v>
      </c>
      <c r="I1621" s="155"/>
      <c r="J1621" s="155"/>
      <c r="K1621" s="155" t="s">
        <v>2279</v>
      </c>
      <c r="L1621" s="155"/>
      <c r="M1621" s="155"/>
      <c r="N1621" s="155"/>
      <c r="O1621" s="155"/>
      <c r="P1621" s="155"/>
      <c r="Q1621" s="155" t="s">
        <v>1595</v>
      </c>
      <c r="R1621" s="155"/>
      <c r="S1621" s="181"/>
      <c r="T1621" s="181"/>
      <c r="U1621" s="181"/>
      <c r="V1621" s="180"/>
      <c r="W1621" s="155" t="s">
        <v>1293</v>
      </c>
      <c r="X1621" s="155"/>
      <c r="Y1621" s="155"/>
      <c r="Z1621" s="155"/>
      <c r="AA1621" s="155" t="s">
        <v>2134</v>
      </c>
      <c r="AC1621" s="180">
        <v>15.6</v>
      </c>
      <c r="AD1621" s="180"/>
      <c r="AE1621" s="180">
        <v>15.6</v>
      </c>
      <c r="AF1621" s="180"/>
      <c r="AG1621" s="180">
        <v>15.6</v>
      </c>
      <c r="AI1621" s="194"/>
      <c r="AJ1621" s="194"/>
      <c r="AK1621" s="155"/>
      <c r="AL1621" s="155"/>
      <c r="AM1621" s="155"/>
      <c r="AN1621" s="155"/>
      <c r="AO1621" s="180"/>
      <c r="AP1621" s="155"/>
      <c r="AQ1621" s="180"/>
      <c r="AR1621" s="180"/>
      <c r="AS1621" s="180">
        <v>1984</v>
      </c>
      <c r="AT1621" s="155"/>
      <c r="AU1621" s="155"/>
      <c r="AV1621" s="155"/>
      <c r="AW1621" s="275" t="s">
        <v>2135</v>
      </c>
      <c r="AX1621" s="190">
        <v>327.2048192771084</v>
      </c>
      <c r="AY1621" s="190">
        <v>21.596666666666664</v>
      </c>
      <c r="AZ1621" s="118">
        <v>327</v>
      </c>
      <c r="BA1621" s="156">
        <f>AVERAGE(AY1618:AY1622)</f>
        <v>21.254999999999995</v>
      </c>
      <c r="BB1621" s="156">
        <f>STDEV(AY1618:AY1622)</f>
        <v>0.8500473843001652</v>
      </c>
      <c r="BC1621" s="276">
        <f>COUNT(AY1618:AY1622)</f>
        <v>5</v>
      </c>
      <c r="BD1621" s="108">
        <f>2*BB1621/(BC1621)^0.5</f>
        <v>0.7603054941564228</v>
      </c>
      <c r="BF1621" s="101"/>
      <c r="BG1621" s="101"/>
      <c r="BI1621" s="101"/>
    </row>
    <row r="1622" spans="1:62" ht="12" customHeight="1">
      <c r="A1622" s="272" t="s">
        <v>2280</v>
      </c>
      <c r="B1622" s="180">
        <v>500</v>
      </c>
      <c r="C1622" s="155"/>
      <c r="D1622" s="273">
        <v>480</v>
      </c>
      <c r="E1622" s="274" t="s">
        <v>276</v>
      </c>
      <c r="F1622" s="73">
        <f>IF(D1622&lt;=445.6,(D1622-'[2]Stages'!$C$88)*'[2]Stages'!$H$89+'[2]Stages'!$E$88,IF(D1622&lt;=455.8,(D1622-'[2]Stages'!$C$89)*'[2]Stages'!$H$90+'[2]Stages'!$E$89,IF(D1622&lt;=460.9,(D1622-'[2]Stages'!$C$90)*'[2]Stages'!$H$91+'[2]Stages'!$E$90,IF(D1622&lt;=468.1,(D1622-'[2]Stages'!$C$91)*'[2]Stages'!$H$92+'[2]Stages'!$E$91,IF(D1622&lt;=471.8,(D1622-'[2]Stages'!$C$92)*'[2]Stages'!$H$93+'[2]Stages'!$E$92,IF(D1622&lt;=478.6,(D1622-'[2]Stages'!$C$93)*'[2]Stages'!$H$94+'[2]Stages'!$E$93,IF(D1622&lt;=488.3,(D1622-'[2]Stages'!$C$94)*'[2]Stages'!$H$95+'[2]Stages'!$E$94)))))))</f>
        <v>478.82412371134023</v>
      </c>
      <c r="G1622" s="155" t="s">
        <v>22</v>
      </c>
      <c r="H1622" s="155" t="s">
        <v>2281</v>
      </c>
      <c r="I1622" s="155"/>
      <c r="J1622" s="155"/>
      <c r="K1622" s="155" t="s">
        <v>2282</v>
      </c>
      <c r="L1622" s="155"/>
      <c r="M1622" s="155"/>
      <c r="N1622" s="155"/>
      <c r="O1622" s="155"/>
      <c r="P1622" s="155"/>
      <c r="Q1622" s="181" t="s">
        <v>701</v>
      </c>
      <c r="R1622" s="155" t="s">
        <v>2283</v>
      </c>
      <c r="S1622" s="181"/>
      <c r="T1622" s="181"/>
      <c r="U1622" s="181"/>
      <c r="V1622" s="180"/>
      <c r="W1622" s="155" t="s">
        <v>1293</v>
      </c>
      <c r="X1622" s="155"/>
      <c r="Y1622" s="155"/>
      <c r="Z1622" s="155"/>
      <c r="AA1622" s="155" t="s">
        <v>2134</v>
      </c>
      <c r="AC1622" s="180">
        <v>15.1</v>
      </c>
      <c r="AD1622" s="180"/>
      <c r="AE1622" s="180">
        <v>15.1</v>
      </c>
      <c r="AF1622" s="180"/>
      <c r="AG1622" s="180">
        <v>15.1</v>
      </c>
      <c r="AI1622" s="198"/>
      <c r="AJ1622" s="198"/>
      <c r="AK1622" s="155"/>
      <c r="AL1622" s="155"/>
      <c r="AM1622" s="155"/>
      <c r="AN1622" s="155"/>
      <c r="AO1622" s="180"/>
      <c r="AP1622" s="155"/>
      <c r="AQ1622" s="180"/>
      <c r="AR1622" s="180"/>
      <c r="AS1622" s="180">
        <v>1984</v>
      </c>
      <c r="AT1622" s="155"/>
      <c r="AU1622" s="155"/>
      <c r="AV1622" s="155"/>
      <c r="AW1622" s="275" t="s">
        <v>2135</v>
      </c>
      <c r="AX1622" s="190">
        <v>327.6666666666667</v>
      </c>
      <c r="AY1622" s="193">
        <v>19.975</v>
      </c>
      <c r="AZ1622" s="168"/>
      <c r="BA1622" s="156"/>
      <c r="BB1622" s="156"/>
      <c r="BC1622" s="276"/>
      <c r="BD1622" s="155"/>
      <c r="BE1622" s="114"/>
      <c r="BF1622" s="115"/>
      <c r="BG1622" s="115"/>
      <c r="BH1622" s="114"/>
      <c r="BI1622" s="115"/>
      <c r="BJ1622" s="114"/>
    </row>
    <row r="1623" spans="1:70" ht="12" customHeight="1">
      <c r="A1623" s="242" t="s">
        <v>2284</v>
      </c>
      <c r="B1623" s="173"/>
      <c r="C1623" s="154"/>
      <c r="D1623" s="243">
        <v>485</v>
      </c>
      <c r="E1623" s="244" t="s">
        <v>276</v>
      </c>
      <c r="F1623" s="73">
        <f>IF(D1623&lt;=445.6,(D1623-'[2]Stages'!$C$88)*'[2]Stages'!$H$89+'[2]Stages'!$E$88,IF(D1623&lt;=455.8,(D1623-'[2]Stages'!$C$89)*'[2]Stages'!$H$90+'[2]Stages'!$E$89,IF(D1623&lt;=460.9,(D1623-'[2]Stages'!$C$90)*'[2]Stages'!$H$91+'[2]Stages'!$E$90,IF(D1623&lt;=468.1,(D1623-'[2]Stages'!$C$91)*'[2]Stages'!$H$92+'[2]Stages'!$E$91,IF(D1623&lt;=471.8,(D1623-'[2]Stages'!$C$92)*'[2]Stages'!$H$93+'[2]Stages'!$E$92,IF(D1623&lt;=478.6,(D1623-'[2]Stages'!$C$93)*'[2]Stages'!$H$94+'[2]Stages'!$E$93,IF(D1623&lt;=488.3,(D1623-'[2]Stages'!$C$94)*'[2]Stages'!$H$95+'[2]Stages'!$E$94)))))))</f>
        <v>482.7674226804124</v>
      </c>
      <c r="G1623" s="154" t="s">
        <v>22</v>
      </c>
      <c r="H1623" s="154"/>
      <c r="I1623" s="154" t="s">
        <v>2285</v>
      </c>
      <c r="J1623" s="154"/>
      <c r="K1623" s="154" t="s">
        <v>1722</v>
      </c>
      <c r="L1623" s="154" t="s">
        <v>1723</v>
      </c>
      <c r="M1623" s="154"/>
      <c r="N1623" s="154">
        <v>900</v>
      </c>
      <c r="O1623" s="154"/>
      <c r="P1623" s="154"/>
      <c r="Q1623" s="154" t="s">
        <v>701</v>
      </c>
      <c r="R1623" s="154" t="s">
        <v>1724</v>
      </c>
      <c r="S1623" s="154"/>
      <c r="T1623" s="154"/>
      <c r="U1623" s="240"/>
      <c r="V1623" s="173"/>
      <c r="W1623" s="154" t="s">
        <v>2286</v>
      </c>
      <c r="X1623" s="154"/>
      <c r="Y1623" s="154"/>
      <c r="Z1623" s="154"/>
      <c r="AA1623" s="154"/>
      <c r="AB1623" s="18">
        <v>22.6</v>
      </c>
      <c r="AC1623" s="173">
        <v>16.8</v>
      </c>
      <c r="AD1623" s="173">
        <v>16.8</v>
      </c>
      <c r="AE1623" s="173"/>
      <c r="AF1623" s="173"/>
      <c r="AG1623" s="173"/>
      <c r="AI1623" s="173"/>
      <c r="AJ1623" s="173"/>
      <c r="AK1623" s="154"/>
      <c r="AL1623" s="154"/>
      <c r="AM1623" s="154" t="s">
        <v>1726</v>
      </c>
      <c r="AN1623" s="154" t="s">
        <v>1727</v>
      </c>
      <c r="AO1623" s="173">
        <v>22</v>
      </c>
      <c r="AP1623" s="154"/>
      <c r="AQ1623" s="173">
        <v>98</v>
      </c>
      <c r="AR1623" s="173">
        <v>103</v>
      </c>
      <c r="AS1623" s="173">
        <v>2007</v>
      </c>
      <c r="AT1623" s="154"/>
      <c r="AU1623" s="154"/>
      <c r="AV1623" s="154"/>
      <c r="AW1623" s="154" t="s">
        <v>1728</v>
      </c>
      <c r="AX1623" s="239">
        <v>485</v>
      </c>
      <c r="AY1623" s="240"/>
      <c r="AZ1623" s="241"/>
      <c r="BA1623" s="245"/>
      <c r="BB1623" s="245"/>
      <c r="BC1623" s="246"/>
      <c r="BD1623" s="154"/>
      <c r="BF1623" s="101"/>
      <c r="BG1623" s="101"/>
      <c r="BI1623" s="101"/>
      <c r="BR1623" s="159"/>
    </row>
    <row r="1624" spans="1:70" ht="12" customHeight="1">
      <c r="A1624" s="242" t="s">
        <v>2287</v>
      </c>
      <c r="B1624" s="173"/>
      <c r="C1624" s="154"/>
      <c r="D1624" s="243">
        <v>485</v>
      </c>
      <c r="E1624" s="244" t="s">
        <v>276</v>
      </c>
      <c r="F1624" s="73">
        <f>IF(D1624&lt;=445.6,(D1624-'[2]Stages'!$C$88)*'[2]Stages'!$H$89+'[2]Stages'!$E$88,IF(D1624&lt;=455.8,(D1624-'[2]Stages'!$C$89)*'[2]Stages'!$H$90+'[2]Stages'!$E$89,IF(D1624&lt;=460.9,(D1624-'[2]Stages'!$C$90)*'[2]Stages'!$H$91+'[2]Stages'!$E$90,IF(D1624&lt;=468.1,(D1624-'[2]Stages'!$C$91)*'[2]Stages'!$H$92+'[2]Stages'!$E$91,IF(D1624&lt;=471.8,(D1624-'[2]Stages'!$C$92)*'[2]Stages'!$H$93+'[2]Stages'!$E$92,IF(D1624&lt;=478.6,(D1624-'[2]Stages'!$C$93)*'[2]Stages'!$H$94+'[2]Stages'!$E$93,IF(D1624&lt;=488.3,(D1624-'[2]Stages'!$C$94)*'[2]Stages'!$H$95+'[2]Stages'!$E$94)))))))</f>
        <v>482.7674226804124</v>
      </c>
      <c r="G1624" s="154" t="s">
        <v>22</v>
      </c>
      <c r="H1624" s="154"/>
      <c r="I1624" s="154" t="s">
        <v>2285</v>
      </c>
      <c r="J1624" s="154"/>
      <c r="K1624" s="154" t="s">
        <v>1722</v>
      </c>
      <c r="L1624" s="154" t="s">
        <v>1723</v>
      </c>
      <c r="M1624" s="154"/>
      <c r="N1624" s="154">
        <v>900</v>
      </c>
      <c r="O1624" s="154"/>
      <c r="P1624" s="154"/>
      <c r="Q1624" s="154" t="s">
        <v>701</v>
      </c>
      <c r="R1624" s="154" t="s">
        <v>1724</v>
      </c>
      <c r="S1624" s="154"/>
      <c r="T1624" s="154"/>
      <c r="U1624" s="240"/>
      <c r="V1624" s="173"/>
      <c r="W1624" s="154" t="s">
        <v>2286</v>
      </c>
      <c r="X1624" s="154"/>
      <c r="Y1624" s="154"/>
      <c r="Z1624" s="154"/>
      <c r="AA1624" s="154"/>
      <c r="AB1624" s="18">
        <v>22.6</v>
      </c>
      <c r="AC1624" s="173">
        <v>16</v>
      </c>
      <c r="AD1624" s="173">
        <v>16</v>
      </c>
      <c r="AE1624" s="173"/>
      <c r="AF1624" s="173"/>
      <c r="AG1624" s="173"/>
      <c r="AI1624" s="173"/>
      <c r="AJ1624" s="173"/>
      <c r="AK1624" s="154"/>
      <c r="AL1624" s="154"/>
      <c r="AM1624" s="154" t="s">
        <v>1726</v>
      </c>
      <c r="AN1624" s="154" t="s">
        <v>1727</v>
      </c>
      <c r="AO1624" s="173">
        <v>22</v>
      </c>
      <c r="AP1624" s="154"/>
      <c r="AQ1624" s="173">
        <v>98</v>
      </c>
      <c r="AR1624" s="173">
        <v>103</v>
      </c>
      <c r="AS1624" s="173">
        <v>2007</v>
      </c>
      <c r="AT1624" s="154"/>
      <c r="AU1624" s="154"/>
      <c r="AV1624" s="154"/>
      <c r="AW1624" s="154" t="s">
        <v>1728</v>
      </c>
      <c r="AX1624" s="239">
        <v>485</v>
      </c>
      <c r="AY1624" s="240"/>
      <c r="AZ1624" s="241"/>
      <c r="BA1624" s="245"/>
      <c r="BB1624" s="245"/>
      <c r="BC1624" s="246"/>
      <c r="BD1624" s="154"/>
      <c r="BF1624" s="101"/>
      <c r="BG1624" s="101"/>
      <c r="BI1624" s="101"/>
      <c r="BR1624" s="159"/>
    </row>
    <row r="1625" spans="1:70" ht="12" customHeight="1">
      <c r="A1625" s="242" t="s">
        <v>2288</v>
      </c>
      <c r="B1625" s="173"/>
      <c r="C1625" s="154"/>
      <c r="D1625" s="243">
        <v>485</v>
      </c>
      <c r="E1625" s="244" t="s">
        <v>276</v>
      </c>
      <c r="F1625" s="73">
        <f>IF(D1625&lt;=445.6,(D1625-'[2]Stages'!$C$88)*'[2]Stages'!$H$89+'[2]Stages'!$E$88,IF(D1625&lt;=455.8,(D1625-'[2]Stages'!$C$89)*'[2]Stages'!$H$90+'[2]Stages'!$E$89,IF(D1625&lt;=460.9,(D1625-'[2]Stages'!$C$90)*'[2]Stages'!$H$91+'[2]Stages'!$E$90,IF(D1625&lt;=468.1,(D1625-'[2]Stages'!$C$91)*'[2]Stages'!$H$92+'[2]Stages'!$E$91,IF(D1625&lt;=471.8,(D1625-'[2]Stages'!$C$92)*'[2]Stages'!$H$93+'[2]Stages'!$E$92,IF(D1625&lt;=478.6,(D1625-'[2]Stages'!$C$93)*'[2]Stages'!$H$94+'[2]Stages'!$E$93,IF(D1625&lt;=488.3,(D1625-'[2]Stages'!$C$94)*'[2]Stages'!$H$95+'[2]Stages'!$E$94)))))))</f>
        <v>482.7674226804124</v>
      </c>
      <c r="G1625" s="154" t="s">
        <v>22</v>
      </c>
      <c r="H1625" s="154"/>
      <c r="I1625" s="154" t="s">
        <v>1720</v>
      </c>
      <c r="J1625" s="154" t="s">
        <v>1735</v>
      </c>
      <c r="K1625" s="154" t="s">
        <v>1722</v>
      </c>
      <c r="L1625" s="154" t="s">
        <v>1723</v>
      </c>
      <c r="M1625" s="154"/>
      <c r="N1625" s="154">
        <v>1200</v>
      </c>
      <c r="O1625" s="154"/>
      <c r="P1625" s="154"/>
      <c r="Q1625" s="154" t="s">
        <v>701</v>
      </c>
      <c r="R1625" s="154" t="s">
        <v>1724</v>
      </c>
      <c r="S1625" s="154"/>
      <c r="T1625" s="154"/>
      <c r="U1625" s="240"/>
      <c r="V1625" s="173"/>
      <c r="W1625" s="154" t="s">
        <v>2286</v>
      </c>
      <c r="X1625" s="154"/>
      <c r="Y1625" s="154"/>
      <c r="Z1625" s="154"/>
      <c r="AA1625" s="154"/>
      <c r="AB1625" s="18">
        <v>22.6</v>
      </c>
      <c r="AC1625" s="173">
        <v>16.4</v>
      </c>
      <c r="AD1625" s="173">
        <v>16.4</v>
      </c>
      <c r="AE1625" s="173"/>
      <c r="AF1625" s="173"/>
      <c r="AG1625" s="173"/>
      <c r="AI1625" s="173"/>
      <c r="AJ1625" s="173"/>
      <c r="AK1625" s="154"/>
      <c r="AL1625" s="154"/>
      <c r="AM1625" s="154" t="s">
        <v>1726</v>
      </c>
      <c r="AN1625" s="154" t="s">
        <v>1727</v>
      </c>
      <c r="AO1625" s="173">
        <v>22</v>
      </c>
      <c r="AP1625" s="154"/>
      <c r="AQ1625" s="173">
        <v>98</v>
      </c>
      <c r="AR1625" s="173">
        <v>103</v>
      </c>
      <c r="AS1625" s="173">
        <v>2007</v>
      </c>
      <c r="AT1625" s="154"/>
      <c r="AU1625" s="154"/>
      <c r="AV1625" s="154"/>
      <c r="AW1625" s="154" t="s">
        <v>1728</v>
      </c>
      <c r="AX1625" s="239">
        <v>485</v>
      </c>
      <c r="AY1625" s="240"/>
      <c r="AZ1625" s="241"/>
      <c r="BA1625" s="245"/>
      <c r="BB1625" s="245"/>
      <c r="BC1625" s="246"/>
      <c r="BD1625" s="154"/>
      <c r="BF1625" s="101"/>
      <c r="BG1625" s="101"/>
      <c r="BI1625" s="101"/>
      <c r="BR1625" s="159"/>
    </row>
    <row r="1626" spans="1:70" ht="12" customHeight="1">
      <c r="A1626" s="242" t="s">
        <v>2289</v>
      </c>
      <c r="B1626" s="173"/>
      <c r="C1626" s="154"/>
      <c r="D1626" s="243">
        <v>485</v>
      </c>
      <c r="E1626" s="244" t="s">
        <v>276</v>
      </c>
      <c r="F1626" s="73">
        <f>IF(D1626&lt;=445.6,(D1626-'[2]Stages'!$C$88)*'[2]Stages'!$H$89+'[2]Stages'!$E$88,IF(D1626&lt;=455.8,(D1626-'[2]Stages'!$C$89)*'[2]Stages'!$H$90+'[2]Stages'!$E$89,IF(D1626&lt;=460.9,(D1626-'[2]Stages'!$C$90)*'[2]Stages'!$H$91+'[2]Stages'!$E$90,IF(D1626&lt;=468.1,(D1626-'[2]Stages'!$C$91)*'[2]Stages'!$H$92+'[2]Stages'!$E$91,IF(D1626&lt;=471.8,(D1626-'[2]Stages'!$C$92)*'[2]Stages'!$H$93+'[2]Stages'!$E$92,IF(D1626&lt;=478.6,(D1626-'[2]Stages'!$C$93)*'[2]Stages'!$H$94+'[2]Stages'!$E$93,IF(D1626&lt;=488.3,(D1626-'[2]Stages'!$C$94)*'[2]Stages'!$H$95+'[2]Stages'!$E$94)))))))</f>
        <v>482.7674226804124</v>
      </c>
      <c r="G1626" s="154" t="s">
        <v>22</v>
      </c>
      <c r="H1626" s="154"/>
      <c r="I1626" s="154" t="s">
        <v>1720</v>
      </c>
      <c r="J1626" s="154" t="s">
        <v>1721</v>
      </c>
      <c r="K1626" s="154" t="s">
        <v>1722</v>
      </c>
      <c r="L1626" s="154" t="s">
        <v>1723</v>
      </c>
      <c r="M1626" s="154"/>
      <c r="N1626" s="154">
        <v>7800</v>
      </c>
      <c r="O1626" s="154"/>
      <c r="P1626" s="154"/>
      <c r="Q1626" s="154" t="s">
        <v>701</v>
      </c>
      <c r="R1626" s="154" t="s">
        <v>1724</v>
      </c>
      <c r="S1626" s="154"/>
      <c r="T1626" s="154"/>
      <c r="U1626" s="240"/>
      <c r="V1626" s="173"/>
      <c r="W1626" s="154" t="s">
        <v>2286</v>
      </c>
      <c r="X1626" s="154"/>
      <c r="Y1626" s="154"/>
      <c r="Z1626" s="154"/>
      <c r="AA1626" s="154"/>
      <c r="AB1626" s="18">
        <v>22.6</v>
      </c>
      <c r="AC1626" s="173">
        <v>15.4</v>
      </c>
      <c r="AD1626" s="173">
        <v>15.4</v>
      </c>
      <c r="AE1626" s="173"/>
      <c r="AF1626" s="173"/>
      <c r="AG1626" s="173"/>
      <c r="AI1626" s="173"/>
      <c r="AJ1626" s="173"/>
      <c r="AK1626" s="154"/>
      <c r="AL1626" s="154"/>
      <c r="AM1626" s="154" t="s">
        <v>1726</v>
      </c>
      <c r="AN1626" s="154" t="s">
        <v>1727</v>
      </c>
      <c r="AO1626" s="173">
        <v>22</v>
      </c>
      <c r="AP1626" s="154"/>
      <c r="AQ1626" s="173">
        <v>98</v>
      </c>
      <c r="AR1626" s="173">
        <v>103</v>
      </c>
      <c r="AS1626" s="173">
        <v>2007</v>
      </c>
      <c r="AT1626" s="154"/>
      <c r="AU1626" s="154"/>
      <c r="AV1626" s="154"/>
      <c r="AW1626" s="154" t="s">
        <v>1728</v>
      </c>
      <c r="AX1626" s="239">
        <v>485</v>
      </c>
      <c r="AY1626" s="240"/>
      <c r="AZ1626" s="241"/>
      <c r="BA1626" s="245"/>
      <c r="BB1626" s="245"/>
      <c r="BC1626" s="246"/>
      <c r="BD1626" s="154"/>
      <c r="BF1626" s="101"/>
      <c r="BG1626" s="101"/>
      <c r="BI1626" s="101"/>
      <c r="BR1626" s="159"/>
    </row>
    <row r="1627" spans="1:70" ht="12" customHeight="1">
      <c r="A1627" s="242" t="s">
        <v>2290</v>
      </c>
      <c r="B1627" s="173"/>
      <c r="C1627" s="154"/>
      <c r="D1627" s="243">
        <v>485</v>
      </c>
      <c r="E1627" s="244" t="s">
        <v>276</v>
      </c>
      <c r="F1627" s="73">
        <f>IF(D1627&lt;=445.6,(D1627-'[2]Stages'!$C$88)*'[2]Stages'!$H$89+'[2]Stages'!$E$88,IF(D1627&lt;=455.8,(D1627-'[2]Stages'!$C$89)*'[2]Stages'!$H$90+'[2]Stages'!$E$89,IF(D1627&lt;=460.9,(D1627-'[2]Stages'!$C$90)*'[2]Stages'!$H$91+'[2]Stages'!$E$90,IF(D1627&lt;=468.1,(D1627-'[2]Stages'!$C$91)*'[2]Stages'!$H$92+'[2]Stages'!$E$91,IF(D1627&lt;=471.8,(D1627-'[2]Stages'!$C$92)*'[2]Stages'!$H$93+'[2]Stages'!$E$92,IF(D1627&lt;=478.6,(D1627-'[2]Stages'!$C$93)*'[2]Stages'!$H$94+'[2]Stages'!$E$93,IF(D1627&lt;=488.3,(D1627-'[2]Stages'!$C$94)*'[2]Stages'!$H$95+'[2]Stages'!$E$94)))))))</f>
        <v>482.7674226804124</v>
      </c>
      <c r="G1627" s="154" t="s">
        <v>22</v>
      </c>
      <c r="H1627" s="154"/>
      <c r="I1627" s="154" t="s">
        <v>1720</v>
      </c>
      <c r="J1627" s="154" t="s">
        <v>1721</v>
      </c>
      <c r="K1627" s="154" t="s">
        <v>1722</v>
      </c>
      <c r="L1627" s="154" t="s">
        <v>1723</v>
      </c>
      <c r="M1627" s="154"/>
      <c r="N1627" s="154">
        <v>7800</v>
      </c>
      <c r="O1627" s="154"/>
      <c r="P1627" s="154"/>
      <c r="Q1627" s="154" t="s">
        <v>701</v>
      </c>
      <c r="R1627" s="154" t="s">
        <v>1724</v>
      </c>
      <c r="S1627" s="154"/>
      <c r="T1627" s="154"/>
      <c r="U1627" s="240"/>
      <c r="V1627" s="173"/>
      <c r="W1627" s="154" t="s">
        <v>2286</v>
      </c>
      <c r="X1627" s="154"/>
      <c r="Y1627" s="154"/>
      <c r="Z1627" s="154"/>
      <c r="AA1627" s="154"/>
      <c r="AB1627" s="18">
        <v>22.6</v>
      </c>
      <c r="AC1627" s="173">
        <v>16.3</v>
      </c>
      <c r="AD1627" s="173">
        <v>16.3</v>
      </c>
      <c r="AE1627" s="173"/>
      <c r="AF1627" s="173"/>
      <c r="AG1627" s="173"/>
      <c r="AI1627" s="173"/>
      <c r="AJ1627" s="173"/>
      <c r="AK1627" s="154"/>
      <c r="AL1627" s="154"/>
      <c r="AM1627" s="154" t="s">
        <v>1726</v>
      </c>
      <c r="AN1627" s="154" t="s">
        <v>1727</v>
      </c>
      <c r="AO1627" s="173">
        <v>22</v>
      </c>
      <c r="AP1627" s="154"/>
      <c r="AQ1627" s="173">
        <v>98</v>
      </c>
      <c r="AR1627" s="173">
        <v>103</v>
      </c>
      <c r="AS1627" s="173">
        <v>2007</v>
      </c>
      <c r="AT1627" s="154"/>
      <c r="AU1627" s="154"/>
      <c r="AV1627" s="154"/>
      <c r="AW1627" s="154" t="s">
        <v>1728</v>
      </c>
      <c r="AX1627" s="239">
        <v>485</v>
      </c>
      <c r="AY1627" s="240"/>
      <c r="AZ1627" s="241"/>
      <c r="BA1627" s="245"/>
      <c r="BB1627" s="245"/>
      <c r="BC1627" s="246"/>
      <c r="BD1627" s="154"/>
      <c r="BE1627" s="154"/>
      <c r="BF1627" s="245"/>
      <c r="BG1627" s="245"/>
      <c r="BH1627" s="154"/>
      <c r="BI1627" s="245"/>
      <c r="BJ1627" s="154"/>
      <c r="BR1627" s="159"/>
    </row>
    <row r="1628" spans="1:70" ht="12" customHeight="1">
      <c r="A1628" s="242" t="s">
        <v>2291</v>
      </c>
      <c r="B1628" s="173"/>
      <c r="C1628" s="154"/>
      <c r="D1628" s="243">
        <v>485</v>
      </c>
      <c r="E1628" s="244" t="s">
        <v>276</v>
      </c>
      <c r="F1628" s="73">
        <f>IF(D1628&lt;=445.6,(D1628-'[2]Stages'!$C$88)*'[2]Stages'!$H$89+'[2]Stages'!$E$88,IF(D1628&lt;=455.8,(D1628-'[2]Stages'!$C$89)*'[2]Stages'!$H$90+'[2]Stages'!$E$89,IF(D1628&lt;=460.9,(D1628-'[2]Stages'!$C$90)*'[2]Stages'!$H$91+'[2]Stages'!$E$90,IF(D1628&lt;=468.1,(D1628-'[2]Stages'!$C$91)*'[2]Stages'!$H$92+'[2]Stages'!$E$91,IF(D1628&lt;=471.8,(D1628-'[2]Stages'!$C$92)*'[2]Stages'!$H$93+'[2]Stages'!$E$92,IF(D1628&lt;=478.6,(D1628-'[2]Stages'!$C$93)*'[2]Stages'!$H$94+'[2]Stages'!$E$93,IF(D1628&lt;=488.3,(D1628-'[2]Stages'!$C$94)*'[2]Stages'!$H$95+'[2]Stages'!$E$94)))))))</f>
        <v>482.7674226804124</v>
      </c>
      <c r="G1628" s="154" t="s">
        <v>22</v>
      </c>
      <c r="H1628" s="154"/>
      <c r="I1628" s="154" t="s">
        <v>1720</v>
      </c>
      <c r="J1628" s="154" t="s">
        <v>1721</v>
      </c>
      <c r="K1628" s="154" t="s">
        <v>1722</v>
      </c>
      <c r="L1628" s="154" t="s">
        <v>1723</v>
      </c>
      <c r="M1628" s="154"/>
      <c r="N1628" s="154">
        <v>8100</v>
      </c>
      <c r="O1628" s="154"/>
      <c r="P1628" s="154"/>
      <c r="Q1628" s="154" t="s">
        <v>701</v>
      </c>
      <c r="R1628" s="154" t="s">
        <v>1724</v>
      </c>
      <c r="S1628" s="154"/>
      <c r="T1628" s="154"/>
      <c r="U1628" s="240"/>
      <c r="V1628" s="173"/>
      <c r="W1628" s="154" t="s">
        <v>2286</v>
      </c>
      <c r="X1628" s="154"/>
      <c r="Y1628" s="154"/>
      <c r="Z1628" s="154"/>
      <c r="AA1628" s="154"/>
      <c r="AB1628" s="18">
        <v>22.6</v>
      </c>
      <c r="AC1628" s="173">
        <v>16.5</v>
      </c>
      <c r="AD1628" s="173">
        <v>16.5</v>
      </c>
      <c r="AE1628" s="173"/>
      <c r="AF1628" s="173"/>
      <c r="AG1628" s="173"/>
      <c r="AI1628" s="173"/>
      <c r="AJ1628" s="173"/>
      <c r="AK1628" s="154"/>
      <c r="AL1628" s="154"/>
      <c r="AM1628" s="154" t="s">
        <v>1726</v>
      </c>
      <c r="AN1628" s="154" t="s">
        <v>1727</v>
      </c>
      <c r="AO1628" s="173">
        <v>22</v>
      </c>
      <c r="AP1628" s="154"/>
      <c r="AQ1628" s="173">
        <v>98</v>
      </c>
      <c r="AR1628" s="173">
        <v>103</v>
      </c>
      <c r="AS1628" s="173">
        <v>2007</v>
      </c>
      <c r="AT1628" s="154"/>
      <c r="AU1628" s="154"/>
      <c r="AV1628" s="154"/>
      <c r="AW1628" s="154" t="s">
        <v>1728</v>
      </c>
      <c r="AX1628" s="239">
        <v>485</v>
      </c>
      <c r="AY1628" s="240">
        <v>16.7</v>
      </c>
      <c r="AZ1628" s="241"/>
      <c r="BA1628" s="245"/>
      <c r="BB1628" s="245"/>
      <c r="BC1628" s="246"/>
      <c r="BD1628" s="154"/>
      <c r="BE1628" s="154"/>
      <c r="BF1628" s="245"/>
      <c r="BG1628" s="245"/>
      <c r="BH1628" s="154"/>
      <c r="BI1628" s="245"/>
      <c r="BJ1628" s="154"/>
      <c r="BR1628" s="159"/>
    </row>
    <row r="1629" spans="1:70" ht="12" customHeight="1">
      <c r="A1629" s="242" t="s">
        <v>2292</v>
      </c>
      <c r="B1629" s="173"/>
      <c r="C1629" s="154"/>
      <c r="D1629" s="243">
        <v>485</v>
      </c>
      <c r="E1629" s="244" t="s">
        <v>276</v>
      </c>
      <c r="F1629" s="73">
        <f>IF(D1629&lt;=445.6,(D1629-'[2]Stages'!$C$88)*'[2]Stages'!$H$89+'[2]Stages'!$E$88,IF(D1629&lt;=455.8,(D1629-'[2]Stages'!$C$89)*'[2]Stages'!$H$90+'[2]Stages'!$E$89,IF(D1629&lt;=460.9,(D1629-'[2]Stages'!$C$90)*'[2]Stages'!$H$91+'[2]Stages'!$E$90,IF(D1629&lt;=468.1,(D1629-'[2]Stages'!$C$91)*'[2]Stages'!$H$92+'[2]Stages'!$E$91,IF(D1629&lt;=471.8,(D1629-'[2]Stages'!$C$92)*'[2]Stages'!$H$93+'[2]Stages'!$E$92,IF(D1629&lt;=478.6,(D1629-'[2]Stages'!$C$93)*'[2]Stages'!$H$94+'[2]Stages'!$E$93,IF(D1629&lt;=488.3,(D1629-'[2]Stages'!$C$94)*'[2]Stages'!$H$95+'[2]Stages'!$E$94)))))))</f>
        <v>482.7674226804124</v>
      </c>
      <c r="G1629" s="154" t="s">
        <v>22</v>
      </c>
      <c r="H1629" s="154"/>
      <c r="I1629" s="154" t="s">
        <v>1720</v>
      </c>
      <c r="J1629" s="154" t="s">
        <v>1721</v>
      </c>
      <c r="K1629" s="154" t="s">
        <v>1722</v>
      </c>
      <c r="L1629" s="154" t="s">
        <v>1723</v>
      </c>
      <c r="M1629" s="154"/>
      <c r="N1629" s="154">
        <v>8100</v>
      </c>
      <c r="O1629" s="154"/>
      <c r="P1629" s="154"/>
      <c r="Q1629" s="154" t="s">
        <v>701</v>
      </c>
      <c r="R1629" s="154" t="s">
        <v>1724</v>
      </c>
      <c r="S1629" s="154"/>
      <c r="T1629" s="154"/>
      <c r="U1629" s="240"/>
      <c r="V1629" s="173"/>
      <c r="W1629" s="154" t="s">
        <v>2286</v>
      </c>
      <c r="X1629" s="154"/>
      <c r="Y1629" s="154"/>
      <c r="Z1629" s="154"/>
      <c r="AA1629" s="154"/>
      <c r="AB1629" s="18">
        <v>22.6</v>
      </c>
      <c r="AC1629" s="173">
        <v>16.7</v>
      </c>
      <c r="AD1629" s="173">
        <v>16.7</v>
      </c>
      <c r="AE1629" s="173"/>
      <c r="AF1629" s="173"/>
      <c r="AG1629" s="173"/>
      <c r="AI1629" s="173"/>
      <c r="AJ1629" s="173"/>
      <c r="AK1629" s="154"/>
      <c r="AL1629" s="154"/>
      <c r="AM1629" s="154" t="s">
        <v>1726</v>
      </c>
      <c r="AN1629" s="154" t="s">
        <v>1727</v>
      </c>
      <c r="AO1629" s="173">
        <v>22</v>
      </c>
      <c r="AP1629" s="154"/>
      <c r="AQ1629" s="173">
        <v>98</v>
      </c>
      <c r="AR1629" s="173">
        <v>103</v>
      </c>
      <c r="AS1629" s="173">
        <v>2007</v>
      </c>
      <c r="AT1629" s="154"/>
      <c r="AU1629" s="154"/>
      <c r="AV1629" s="154"/>
      <c r="AW1629" s="154" t="s">
        <v>1728</v>
      </c>
      <c r="AX1629" s="239">
        <v>485</v>
      </c>
      <c r="AY1629" s="240">
        <v>15.6</v>
      </c>
      <c r="AZ1629" s="241"/>
      <c r="BA1629" s="245"/>
      <c r="BB1629" s="245"/>
      <c r="BC1629" s="246"/>
      <c r="BD1629" s="154"/>
      <c r="BE1629" s="154"/>
      <c r="BF1629" s="245"/>
      <c r="BG1629" s="245"/>
      <c r="BH1629" s="154"/>
      <c r="BI1629" s="245"/>
      <c r="BJ1629" s="154"/>
      <c r="BR1629" s="159"/>
    </row>
    <row r="1630" spans="1:70" ht="12" customHeight="1">
      <c r="A1630" s="242" t="s">
        <v>2293</v>
      </c>
      <c r="B1630" s="173"/>
      <c r="C1630" s="154"/>
      <c r="D1630" s="243">
        <v>485</v>
      </c>
      <c r="E1630" s="244" t="s">
        <v>276</v>
      </c>
      <c r="F1630" s="73">
        <f>IF(D1630&lt;=445.6,(D1630-'[2]Stages'!$C$88)*'[2]Stages'!$H$89+'[2]Stages'!$E$88,IF(D1630&lt;=455.8,(D1630-'[2]Stages'!$C$89)*'[2]Stages'!$H$90+'[2]Stages'!$E$89,IF(D1630&lt;=460.9,(D1630-'[2]Stages'!$C$90)*'[2]Stages'!$H$91+'[2]Stages'!$E$90,IF(D1630&lt;=468.1,(D1630-'[2]Stages'!$C$91)*'[2]Stages'!$H$92+'[2]Stages'!$E$91,IF(D1630&lt;=471.8,(D1630-'[2]Stages'!$C$92)*'[2]Stages'!$H$93+'[2]Stages'!$E$92,IF(D1630&lt;=478.6,(D1630-'[2]Stages'!$C$93)*'[2]Stages'!$H$94+'[2]Stages'!$E$93,IF(D1630&lt;=488.3,(D1630-'[2]Stages'!$C$94)*'[2]Stages'!$H$95+'[2]Stages'!$E$94)))))))</f>
        <v>482.7674226804124</v>
      </c>
      <c r="G1630" s="154" t="s">
        <v>22</v>
      </c>
      <c r="H1630" s="154"/>
      <c r="I1630" s="154" t="s">
        <v>1720</v>
      </c>
      <c r="J1630" s="154" t="s">
        <v>1721</v>
      </c>
      <c r="K1630" s="154" t="s">
        <v>1722</v>
      </c>
      <c r="L1630" s="154" t="s">
        <v>1723</v>
      </c>
      <c r="M1630" s="154"/>
      <c r="N1630" s="154">
        <v>8500</v>
      </c>
      <c r="O1630" s="154"/>
      <c r="P1630" s="154"/>
      <c r="Q1630" s="154" t="s">
        <v>701</v>
      </c>
      <c r="R1630" s="154" t="s">
        <v>1724</v>
      </c>
      <c r="S1630" s="154"/>
      <c r="T1630" s="154"/>
      <c r="U1630" s="240"/>
      <c r="V1630" s="173"/>
      <c r="W1630" s="154" t="s">
        <v>2286</v>
      </c>
      <c r="X1630" s="154"/>
      <c r="Y1630" s="154"/>
      <c r="Z1630" s="154"/>
      <c r="AA1630" s="154"/>
      <c r="AB1630" s="18">
        <v>22.6</v>
      </c>
      <c r="AC1630" s="173">
        <v>15.5</v>
      </c>
      <c r="AD1630" s="173">
        <v>15.5</v>
      </c>
      <c r="AE1630" s="173"/>
      <c r="AF1630" s="173"/>
      <c r="AG1630" s="173"/>
      <c r="AI1630" s="278"/>
      <c r="AJ1630" s="278"/>
      <c r="AK1630" s="154"/>
      <c r="AL1630" s="154"/>
      <c r="AM1630" s="154" t="s">
        <v>1726</v>
      </c>
      <c r="AN1630" s="154" t="s">
        <v>1727</v>
      </c>
      <c r="AO1630" s="173">
        <v>22</v>
      </c>
      <c r="AP1630" s="154"/>
      <c r="AQ1630" s="173">
        <v>98</v>
      </c>
      <c r="AR1630" s="173">
        <v>103</v>
      </c>
      <c r="AS1630" s="173">
        <v>2007</v>
      </c>
      <c r="AT1630" s="154"/>
      <c r="AU1630" s="154"/>
      <c r="AV1630" s="154"/>
      <c r="AW1630" s="154" t="s">
        <v>1728</v>
      </c>
      <c r="AX1630" s="279"/>
      <c r="AY1630" s="280"/>
      <c r="AZ1630" s="281"/>
      <c r="BA1630" s="245"/>
      <c r="BB1630" s="245"/>
      <c r="BC1630" s="246"/>
      <c r="BD1630" s="154"/>
      <c r="BE1630" s="154"/>
      <c r="BF1630" s="245"/>
      <c r="BG1630" s="245"/>
      <c r="BH1630" s="154"/>
      <c r="BI1630" s="245"/>
      <c r="BJ1630" s="154"/>
      <c r="BR1630" s="159"/>
    </row>
    <row r="1631" spans="1:70" ht="12" customHeight="1">
      <c r="A1631" s="242" t="s">
        <v>2294</v>
      </c>
      <c r="B1631" s="173"/>
      <c r="C1631" s="154"/>
      <c r="D1631" s="243">
        <v>485</v>
      </c>
      <c r="E1631" s="244" t="s">
        <v>276</v>
      </c>
      <c r="F1631" s="73">
        <f>IF(D1631&lt;=445.6,(D1631-'[2]Stages'!$C$88)*'[2]Stages'!$H$89+'[2]Stages'!$E$88,IF(D1631&lt;=455.8,(D1631-'[2]Stages'!$C$89)*'[2]Stages'!$H$90+'[2]Stages'!$E$89,IF(D1631&lt;=460.9,(D1631-'[2]Stages'!$C$90)*'[2]Stages'!$H$91+'[2]Stages'!$E$90,IF(D1631&lt;=468.1,(D1631-'[2]Stages'!$C$91)*'[2]Stages'!$H$92+'[2]Stages'!$E$91,IF(D1631&lt;=471.8,(D1631-'[2]Stages'!$C$92)*'[2]Stages'!$H$93+'[2]Stages'!$E$92,IF(D1631&lt;=478.6,(D1631-'[2]Stages'!$C$93)*'[2]Stages'!$H$94+'[2]Stages'!$E$93,IF(D1631&lt;=488.3,(D1631-'[2]Stages'!$C$94)*'[2]Stages'!$H$95+'[2]Stages'!$E$94)))))))</f>
        <v>482.7674226804124</v>
      </c>
      <c r="G1631" s="154" t="s">
        <v>22</v>
      </c>
      <c r="H1631" s="154"/>
      <c r="I1631" s="154" t="s">
        <v>1720</v>
      </c>
      <c r="J1631" s="154" t="s">
        <v>1721</v>
      </c>
      <c r="K1631" s="154" t="s">
        <v>1722</v>
      </c>
      <c r="L1631" s="154" t="s">
        <v>1723</v>
      </c>
      <c r="M1631" s="154"/>
      <c r="N1631" s="154">
        <v>8500</v>
      </c>
      <c r="O1631" s="154"/>
      <c r="P1631" s="154"/>
      <c r="Q1631" s="154" t="s">
        <v>701</v>
      </c>
      <c r="R1631" s="154" t="s">
        <v>1724</v>
      </c>
      <c r="S1631" s="154"/>
      <c r="T1631" s="154"/>
      <c r="U1631" s="240"/>
      <c r="V1631" s="173"/>
      <c r="W1631" s="154" t="s">
        <v>2286</v>
      </c>
      <c r="X1631" s="154"/>
      <c r="Y1631" s="154"/>
      <c r="Z1631" s="154"/>
      <c r="AA1631" s="154"/>
      <c r="AB1631" s="18">
        <v>22.6</v>
      </c>
      <c r="AC1631" s="173">
        <v>16.9</v>
      </c>
      <c r="AD1631" s="173">
        <v>16.9</v>
      </c>
      <c r="AE1631" s="173"/>
      <c r="AF1631" s="173"/>
      <c r="AG1631" s="173"/>
      <c r="AK1631" s="154"/>
      <c r="AL1631" s="154"/>
      <c r="AM1631" s="154" t="s">
        <v>1726</v>
      </c>
      <c r="AN1631" s="154" t="s">
        <v>1727</v>
      </c>
      <c r="AO1631" s="173">
        <v>22</v>
      </c>
      <c r="AP1631" s="154"/>
      <c r="AQ1631" s="173">
        <v>98</v>
      </c>
      <c r="AR1631" s="173">
        <v>103</v>
      </c>
      <c r="AS1631" s="173">
        <v>2007</v>
      </c>
      <c r="AT1631" s="154"/>
      <c r="AU1631" s="154"/>
      <c r="AV1631" s="154"/>
      <c r="AW1631" s="154" t="s">
        <v>1728</v>
      </c>
      <c r="AX1631" s="105"/>
      <c r="AY1631" s="105"/>
      <c r="AZ1631" s="107"/>
      <c r="BA1631" s="245"/>
      <c r="BB1631" s="245"/>
      <c r="BC1631" s="246"/>
      <c r="BD1631" s="154"/>
      <c r="BE1631" s="154"/>
      <c r="BF1631" s="245"/>
      <c r="BG1631" s="245"/>
      <c r="BH1631" s="154"/>
      <c r="BI1631" s="245"/>
      <c r="BJ1631" s="154"/>
      <c r="BR1631" s="159"/>
    </row>
    <row r="1632" spans="1:70" ht="12" customHeight="1">
      <c r="A1632" s="242" t="s">
        <v>2295</v>
      </c>
      <c r="B1632" s="173"/>
      <c r="C1632" s="154"/>
      <c r="D1632" s="243">
        <v>485</v>
      </c>
      <c r="E1632" s="244" t="s">
        <v>276</v>
      </c>
      <c r="F1632" s="73">
        <f>IF(D1632&lt;=445.6,(D1632-'[2]Stages'!$C$88)*'[2]Stages'!$H$89+'[2]Stages'!$E$88,IF(D1632&lt;=455.8,(D1632-'[2]Stages'!$C$89)*'[2]Stages'!$H$90+'[2]Stages'!$E$89,IF(D1632&lt;=460.9,(D1632-'[2]Stages'!$C$90)*'[2]Stages'!$H$91+'[2]Stages'!$E$90,IF(D1632&lt;=468.1,(D1632-'[2]Stages'!$C$91)*'[2]Stages'!$H$92+'[2]Stages'!$E$91,IF(D1632&lt;=471.8,(D1632-'[2]Stages'!$C$92)*'[2]Stages'!$H$93+'[2]Stages'!$E$92,IF(D1632&lt;=478.6,(D1632-'[2]Stages'!$C$93)*'[2]Stages'!$H$94+'[2]Stages'!$E$93,IF(D1632&lt;=488.3,(D1632-'[2]Stages'!$C$94)*'[2]Stages'!$H$95+'[2]Stages'!$E$94)))))))</f>
        <v>482.7674226804124</v>
      </c>
      <c r="G1632" s="154" t="s">
        <v>22</v>
      </c>
      <c r="H1632" s="154"/>
      <c r="I1632" s="154" t="s">
        <v>1720</v>
      </c>
      <c r="J1632" s="154" t="s">
        <v>1721</v>
      </c>
      <c r="K1632" s="154" t="s">
        <v>1722</v>
      </c>
      <c r="L1632" s="154" t="s">
        <v>1723</v>
      </c>
      <c r="M1632" s="154"/>
      <c r="N1632" s="154">
        <v>8500</v>
      </c>
      <c r="O1632" s="154"/>
      <c r="P1632" s="154"/>
      <c r="Q1632" s="154" t="s">
        <v>701</v>
      </c>
      <c r="R1632" s="154" t="s">
        <v>1724</v>
      </c>
      <c r="S1632" s="154"/>
      <c r="T1632" s="154"/>
      <c r="U1632" s="240"/>
      <c r="V1632" s="173"/>
      <c r="W1632" s="154" t="s">
        <v>2286</v>
      </c>
      <c r="X1632" s="154"/>
      <c r="Y1632" s="154"/>
      <c r="Z1632" s="154"/>
      <c r="AA1632" s="154"/>
      <c r="AB1632" s="18">
        <v>22.6</v>
      </c>
      <c r="AC1632" s="173">
        <v>16.1</v>
      </c>
      <c r="AD1632" s="173">
        <v>16.1</v>
      </c>
      <c r="AE1632" s="173"/>
      <c r="AF1632" s="173"/>
      <c r="AG1632" s="173"/>
      <c r="AK1632" s="154"/>
      <c r="AL1632" s="154"/>
      <c r="AM1632" s="154" t="s">
        <v>1726</v>
      </c>
      <c r="AN1632" s="154" t="s">
        <v>1727</v>
      </c>
      <c r="AO1632" s="173">
        <v>22</v>
      </c>
      <c r="AP1632" s="154"/>
      <c r="AQ1632" s="173">
        <v>98</v>
      </c>
      <c r="AR1632" s="173">
        <v>103</v>
      </c>
      <c r="AS1632" s="173">
        <v>2007</v>
      </c>
      <c r="AT1632" s="154"/>
      <c r="AU1632" s="154"/>
      <c r="AV1632" s="154"/>
      <c r="AW1632" s="154" t="s">
        <v>1728</v>
      </c>
      <c r="AX1632" s="105"/>
      <c r="AY1632" s="105"/>
      <c r="AZ1632" s="107"/>
      <c r="BA1632" s="245"/>
      <c r="BB1632" s="245"/>
      <c r="BC1632" s="246"/>
      <c r="BD1632" s="154"/>
      <c r="BE1632" s="154"/>
      <c r="BF1632" s="245"/>
      <c r="BG1632" s="245"/>
      <c r="BH1632" s="154"/>
      <c r="BI1632" s="245"/>
      <c r="BJ1632" s="154"/>
      <c r="BR1632" s="159"/>
    </row>
    <row r="1633" spans="1:70" ht="12" customHeight="1">
      <c r="A1633" s="242" t="s">
        <v>2296</v>
      </c>
      <c r="B1633" s="173"/>
      <c r="C1633" s="154"/>
      <c r="D1633" s="243">
        <v>485</v>
      </c>
      <c r="E1633" s="244" t="s">
        <v>276</v>
      </c>
      <c r="F1633" s="73">
        <f>IF(D1633&lt;=445.6,(D1633-'[2]Stages'!$C$88)*'[2]Stages'!$H$89+'[2]Stages'!$E$88,IF(D1633&lt;=455.8,(D1633-'[2]Stages'!$C$89)*'[2]Stages'!$H$90+'[2]Stages'!$E$89,IF(D1633&lt;=460.9,(D1633-'[2]Stages'!$C$90)*'[2]Stages'!$H$91+'[2]Stages'!$E$90,IF(D1633&lt;=468.1,(D1633-'[2]Stages'!$C$91)*'[2]Stages'!$H$92+'[2]Stages'!$E$91,IF(D1633&lt;=471.8,(D1633-'[2]Stages'!$C$92)*'[2]Stages'!$H$93+'[2]Stages'!$E$92,IF(D1633&lt;=478.6,(D1633-'[2]Stages'!$C$93)*'[2]Stages'!$H$94+'[2]Stages'!$E$93,IF(D1633&lt;=488.3,(D1633-'[2]Stages'!$C$94)*'[2]Stages'!$H$95+'[2]Stages'!$E$94)))))))</f>
        <v>482.7674226804124</v>
      </c>
      <c r="G1633" s="154" t="s">
        <v>22</v>
      </c>
      <c r="H1633" s="154"/>
      <c r="I1633" s="154" t="s">
        <v>1720</v>
      </c>
      <c r="J1633" s="154" t="s">
        <v>1721</v>
      </c>
      <c r="K1633" s="154" t="s">
        <v>1722</v>
      </c>
      <c r="L1633" s="154" t="s">
        <v>1723</v>
      </c>
      <c r="M1633" s="154"/>
      <c r="N1633" s="154">
        <v>8500</v>
      </c>
      <c r="O1633" s="154"/>
      <c r="P1633" s="154"/>
      <c r="Q1633" s="154" t="s">
        <v>701</v>
      </c>
      <c r="R1633" s="154" t="s">
        <v>1724</v>
      </c>
      <c r="S1633" s="154"/>
      <c r="T1633" s="154"/>
      <c r="U1633" s="240"/>
      <c r="V1633" s="173"/>
      <c r="W1633" s="154" t="s">
        <v>2286</v>
      </c>
      <c r="X1633" s="154"/>
      <c r="Y1633" s="154"/>
      <c r="Z1633" s="154"/>
      <c r="AA1633" s="154"/>
      <c r="AB1633" s="18">
        <v>22.6</v>
      </c>
      <c r="AC1633" s="173">
        <v>17.1</v>
      </c>
      <c r="AD1633" s="173">
        <v>17.1</v>
      </c>
      <c r="AE1633" s="173"/>
      <c r="AF1633" s="173"/>
      <c r="AG1633" s="173"/>
      <c r="AK1633" s="154"/>
      <c r="AL1633" s="154"/>
      <c r="AM1633" s="154" t="s">
        <v>1726</v>
      </c>
      <c r="AN1633" s="154" t="s">
        <v>1727</v>
      </c>
      <c r="AO1633" s="173">
        <v>22</v>
      </c>
      <c r="AP1633" s="154"/>
      <c r="AQ1633" s="173">
        <v>98</v>
      </c>
      <c r="AR1633" s="173">
        <v>103</v>
      </c>
      <c r="AS1633" s="173">
        <v>2007</v>
      </c>
      <c r="AT1633" s="154"/>
      <c r="AU1633" s="154"/>
      <c r="AV1633" s="154"/>
      <c r="AW1633" s="154" t="s">
        <v>1728</v>
      </c>
      <c r="AX1633" s="105"/>
      <c r="AY1633" s="105"/>
      <c r="AZ1633" s="107"/>
      <c r="BA1633" s="245"/>
      <c r="BB1633" s="245"/>
      <c r="BC1633" s="246"/>
      <c r="BD1633" s="154"/>
      <c r="BE1633" s="154"/>
      <c r="BF1633" s="245"/>
      <c r="BG1633" s="245"/>
      <c r="BH1633" s="154"/>
      <c r="BI1633" s="245"/>
      <c r="BJ1633" s="154"/>
      <c r="BR1633" s="159"/>
    </row>
    <row r="1634" spans="1:70" ht="12" customHeight="1">
      <c r="A1634" s="242" t="s">
        <v>2297</v>
      </c>
      <c r="B1634" s="173"/>
      <c r="C1634" s="154"/>
      <c r="D1634" s="243">
        <v>485</v>
      </c>
      <c r="E1634" s="244" t="s">
        <v>276</v>
      </c>
      <c r="F1634" s="73">
        <f>IF(D1634&lt;=445.6,(D1634-'[2]Stages'!$C$88)*'[2]Stages'!$H$89+'[2]Stages'!$E$88,IF(D1634&lt;=455.8,(D1634-'[2]Stages'!$C$89)*'[2]Stages'!$H$90+'[2]Stages'!$E$89,IF(D1634&lt;=460.9,(D1634-'[2]Stages'!$C$90)*'[2]Stages'!$H$91+'[2]Stages'!$E$90,IF(D1634&lt;=468.1,(D1634-'[2]Stages'!$C$91)*'[2]Stages'!$H$92+'[2]Stages'!$E$91,IF(D1634&lt;=471.8,(D1634-'[2]Stages'!$C$92)*'[2]Stages'!$H$93+'[2]Stages'!$E$92,IF(D1634&lt;=478.6,(D1634-'[2]Stages'!$C$93)*'[2]Stages'!$H$94+'[2]Stages'!$E$93,IF(D1634&lt;=488.3,(D1634-'[2]Stages'!$C$94)*'[2]Stages'!$H$95+'[2]Stages'!$E$94)))))))</f>
        <v>482.7674226804124</v>
      </c>
      <c r="G1634" s="154" t="s">
        <v>22</v>
      </c>
      <c r="H1634" s="154"/>
      <c r="I1634" s="154" t="s">
        <v>1720</v>
      </c>
      <c r="J1634" s="154" t="s">
        <v>1721</v>
      </c>
      <c r="K1634" s="154" t="s">
        <v>1722</v>
      </c>
      <c r="L1634" s="154" t="s">
        <v>1723</v>
      </c>
      <c r="M1634" s="154"/>
      <c r="N1634" s="154">
        <v>8700</v>
      </c>
      <c r="O1634" s="154"/>
      <c r="P1634" s="154"/>
      <c r="Q1634" s="154" t="s">
        <v>701</v>
      </c>
      <c r="R1634" s="154" t="s">
        <v>1724</v>
      </c>
      <c r="S1634" s="154"/>
      <c r="T1634" s="154"/>
      <c r="U1634" s="240"/>
      <c r="V1634" s="173"/>
      <c r="W1634" s="154" t="s">
        <v>2286</v>
      </c>
      <c r="X1634" s="154"/>
      <c r="Y1634" s="154"/>
      <c r="Z1634" s="154"/>
      <c r="AA1634" s="154"/>
      <c r="AB1634" s="18">
        <v>22.6</v>
      </c>
      <c r="AC1634" s="173">
        <v>16.3</v>
      </c>
      <c r="AD1634" s="173">
        <v>16.3</v>
      </c>
      <c r="AE1634" s="173"/>
      <c r="AF1634" s="173"/>
      <c r="AG1634" s="173"/>
      <c r="AK1634" s="154"/>
      <c r="AL1634" s="154"/>
      <c r="AM1634" s="154" t="s">
        <v>1726</v>
      </c>
      <c r="AN1634" s="154" t="s">
        <v>1727</v>
      </c>
      <c r="AO1634" s="173">
        <v>22</v>
      </c>
      <c r="AP1634" s="154"/>
      <c r="AQ1634" s="173">
        <v>98</v>
      </c>
      <c r="AR1634" s="173">
        <v>103</v>
      </c>
      <c r="AS1634" s="173">
        <v>2007</v>
      </c>
      <c r="AT1634" s="154"/>
      <c r="AU1634" s="154"/>
      <c r="AV1634" s="154"/>
      <c r="AW1634" s="154" t="s">
        <v>1728</v>
      </c>
      <c r="AX1634" s="282"/>
      <c r="AY1634" s="105">
        <v>19.7</v>
      </c>
      <c r="AZ1634" s="107"/>
      <c r="BA1634" s="245"/>
      <c r="BB1634" s="245"/>
      <c r="BC1634" s="246"/>
      <c r="BD1634" s="154"/>
      <c r="BE1634" s="154"/>
      <c r="BF1634" s="245"/>
      <c r="BG1634" s="245"/>
      <c r="BH1634" s="154"/>
      <c r="BI1634" s="245"/>
      <c r="BJ1634" s="154"/>
      <c r="BR1634" s="159"/>
    </row>
    <row r="1635" spans="1:70" ht="12" customHeight="1">
      <c r="A1635" s="242" t="s">
        <v>2298</v>
      </c>
      <c r="B1635" s="173"/>
      <c r="C1635" s="154"/>
      <c r="D1635" s="243">
        <v>485</v>
      </c>
      <c r="E1635" s="244" t="s">
        <v>276</v>
      </c>
      <c r="F1635" s="73">
        <f>IF(D1635&lt;=445.6,(D1635-'[2]Stages'!$C$88)*'[2]Stages'!$H$89+'[2]Stages'!$E$88,IF(D1635&lt;=455.8,(D1635-'[2]Stages'!$C$89)*'[2]Stages'!$H$90+'[2]Stages'!$E$89,IF(D1635&lt;=460.9,(D1635-'[2]Stages'!$C$90)*'[2]Stages'!$H$91+'[2]Stages'!$E$90,IF(D1635&lt;=468.1,(D1635-'[2]Stages'!$C$91)*'[2]Stages'!$H$92+'[2]Stages'!$E$91,IF(D1635&lt;=471.8,(D1635-'[2]Stages'!$C$92)*'[2]Stages'!$H$93+'[2]Stages'!$E$92,IF(D1635&lt;=478.6,(D1635-'[2]Stages'!$C$93)*'[2]Stages'!$H$94+'[2]Stages'!$E$93,IF(D1635&lt;=488.3,(D1635-'[2]Stages'!$C$94)*'[2]Stages'!$H$95+'[2]Stages'!$E$94)))))))</f>
        <v>482.7674226804124</v>
      </c>
      <c r="G1635" s="154" t="s">
        <v>22</v>
      </c>
      <c r="H1635" s="154"/>
      <c r="I1635" s="154" t="s">
        <v>1720</v>
      </c>
      <c r="J1635" s="154" t="s">
        <v>1721</v>
      </c>
      <c r="K1635" s="154" t="s">
        <v>1722</v>
      </c>
      <c r="L1635" s="154" t="s">
        <v>1723</v>
      </c>
      <c r="M1635" s="154"/>
      <c r="N1635" s="154">
        <v>8700</v>
      </c>
      <c r="O1635" s="154"/>
      <c r="P1635" s="154"/>
      <c r="Q1635" s="154" t="s">
        <v>701</v>
      </c>
      <c r="R1635" s="154" t="s">
        <v>1724</v>
      </c>
      <c r="S1635" s="154"/>
      <c r="T1635" s="154"/>
      <c r="U1635" s="240"/>
      <c r="V1635" s="173"/>
      <c r="W1635" s="154" t="s">
        <v>2286</v>
      </c>
      <c r="X1635" s="154"/>
      <c r="Y1635" s="154"/>
      <c r="Z1635" s="154"/>
      <c r="AA1635" s="154"/>
      <c r="AB1635" s="18">
        <v>22.6</v>
      </c>
      <c r="AC1635" s="173">
        <v>16.5</v>
      </c>
      <c r="AD1635" s="173">
        <v>16.5</v>
      </c>
      <c r="AE1635" s="173"/>
      <c r="AF1635" s="173"/>
      <c r="AG1635" s="173"/>
      <c r="AK1635" s="154"/>
      <c r="AL1635" s="154"/>
      <c r="AM1635" s="154" t="s">
        <v>1726</v>
      </c>
      <c r="AN1635" s="154" t="s">
        <v>1727</v>
      </c>
      <c r="AO1635" s="173">
        <v>22</v>
      </c>
      <c r="AP1635" s="154"/>
      <c r="AQ1635" s="173">
        <v>98</v>
      </c>
      <c r="AR1635" s="173">
        <v>103</v>
      </c>
      <c r="AS1635" s="173">
        <v>2007</v>
      </c>
      <c r="AT1635" s="154"/>
      <c r="AU1635" s="154"/>
      <c r="AV1635" s="154"/>
      <c r="AW1635" s="154" t="s">
        <v>1728</v>
      </c>
      <c r="AX1635" s="105"/>
      <c r="AY1635" s="105"/>
      <c r="AZ1635" s="107"/>
      <c r="BA1635" s="245"/>
      <c r="BB1635" s="245"/>
      <c r="BC1635" s="246"/>
      <c r="BD1635" s="154"/>
      <c r="BE1635" s="154"/>
      <c r="BF1635" s="245"/>
      <c r="BG1635" s="245"/>
      <c r="BH1635" s="154"/>
      <c r="BI1635" s="245"/>
      <c r="BJ1635" s="154"/>
      <c r="BR1635" s="159"/>
    </row>
    <row r="1636" spans="1:70" ht="12" customHeight="1">
      <c r="A1636" s="242" t="s">
        <v>2299</v>
      </c>
      <c r="B1636" s="173"/>
      <c r="C1636" s="154"/>
      <c r="D1636" s="243">
        <v>485</v>
      </c>
      <c r="E1636" s="244" t="s">
        <v>276</v>
      </c>
      <c r="F1636" s="73">
        <f>IF(D1636&lt;=445.6,(D1636-'[2]Stages'!$C$88)*'[2]Stages'!$H$89+'[2]Stages'!$E$88,IF(D1636&lt;=455.8,(D1636-'[2]Stages'!$C$89)*'[2]Stages'!$H$90+'[2]Stages'!$E$89,IF(D1636&lt;=460.9,(D1636-'[2]Stages'!$C$90)*'[2]Stages'!$H$91+'[2]Stages'!$E$90,IF(D1636&lt;=468.1,(D1636-'[2]Stages'!$C$91)*'[2]Stages'!$H$92+'[2]Stages'!$E$91,IF(D1636&lt;=471.8,(D1636-'[2]Stages'!$C$92)*'[2]Stages'!$H$93+'[2]Stages'!$E$92,IF(D1636&lt;=478.6,(D1636-'[2]Stages'!$C$93)*'[2]Stages'!$H$94+'[2]Stages'!$E$93,IF(D1636&lt;=488.3,(D1636-'[2]Stages'!$C$94)*'[2]Stages'!$H$95+'[2]Stages'!$E$94)))))))</f>
        <v>482.7674226804124</v>
      </c>
      <c r="G1636" s="154" t="s">
        <v>22</v>
      </c>
      <c r="H1636" s="154"/>
      <c r="I1636" s="154" t="s">
        <v>1720</v>
      </c>
      <c r="J1636" s="154" t="s">
        <v>1721</v>
      </c>
      <c r="K1636" s="154" t="s">
        <v>1722</v>
      </c>
      <c r="L1636" s="154" t="s">
        <v>1723</v>
      </c>
      <c r="M1636" s="154"/>
      <c r="N1636" s="154">
        <v>8700</v>
      </c>
      <c r="O1636" s="154"/>
      <c r="P1636" s="154"/>
      <c r="Q1636" s="154" t="s">
        <v>701</v>
      </c>
      <c r="R1636" s="154" t="s">
        <v>1724</v>
      </c>
      <c r="S1636" s="154"/>
      <c r="T1636" s="154"/>
      <c r="U1636" s="240"/>
      <c r="V1636" s="173"/>
      <c r="W1636" s="154" t="s">
        <v>2286</v>
      </c>
      <c r="X1636" s="154"/>
      <c r="Y1636" s="154"/>
      <c r="Z1636" s="154"/>
      <c r="AA1636" s="154"/>
      <c r="AB1636" s="18">
        <v>22.6</v>
      </c>
      <c r="AC1636" s="173">
        <v>16.8</v>
      </c>
      <c r="AD1636" s="173">
        <v>16.8</v>
      </c>
      <c r="AE1636" s="173"/>
      <c r="AF1636" s="173"/>
      <c r="AG1636" s="173"/>
      <c r="AK1636" s="154"/>
      <c r="AL1636" s="154"/>
      <c r="AM1636" s="154" t="s">
        <v>1726</v>
      </c>
      <c r="AN1636" s="154" t="s">
        <v>1727</v>
      </c>
      <c r="AO1636" s="173">
        <v>22</v>
      </c>
      <c r="AP1636" s="154"/>
      <c r="AQ1636" s="173">
        <v>98</v>
      </c>
      <c r="AR1636" s="173">
        <v>103</v>
      </c>
      <c r="AS1636" s="173">
        <v>2007</v>
      </c>
      <c r="AT1636" s="154"/>
      <c r="AU1636" s="154"/>
      <c r="AV1636" s="154"/>
      <c r="AW1636" s="154" t="s">
        <v>1728</v>
      </c>
      <c r="AX1636" s="105"/>
      <c r="AY1636" s="105"/>
      <c r="AZ1636" s="107"/>
      <c r="BA1636" s="245"/>
      <c r="BB1636" s="245"/>
      <c r="BC1636" s="246"/>
      <c r="BD1636" s="154"/>
      <c r="BE1636" s="154"/>
      <c r="BF1636" s="245"/>
      <c r="BG1636" s="245"/>
      <c r="BH1636" s="154"/>
      <c r="BI1636" s="245"/>
      <c r="BJ1636" s="154"/>
      <c r="BR1636" s="159"/>
    </row>
    <row r="1637" spans="1:70" ht="12" customHeight="1">
      <c r="A1637" s="242" t="s">
        <v>2300</v>
      </c>
      <c r="B1637" s="173"/>
      <c r="C1637" s="154"/>
      <c r="D1637" s="243">
        <v>485</v>
      </c>
      <c r="E1637" s="244" t="s">
        <v>276</v>
      </c>
      <c r="F1637" s="73">
        <f>IF(D1637&lt;=445.6,(D1637-'[2]Stages'!$C$88)*'[2]Stages'!$H$89+'[2]Stages'!$E$88,IF(D1637&lt;=455.8,(D1637-'[2]Stages'!$C$89)*'[2]Stages'!$H$90+'[2]Stages'!$E$89,IF(D1637&lt;=460.9,(D1637-'[2]Stages'!$C$90)*'[2]Stages'!$H$91+'[2]Stages'!$E$90,IF(D1637&lt;=468.1,(D1637-'[2]Stages'!$C$91)*'[2]Stages'!$H$92+'[2]Stages'!$E$91,IF(D1637&lt;=471.8,(D1637-'[2]Stages'!$C$92)*'[2]Stages'!$H$93+'[2]Stages'!$E$92,IF(D1637&lt;=478.6,(D1637-'[2]Stages'!$C$93)*'[2]Stages'!$H$94+'[2]Stages'!$E$93,IF(D1637&lt;=488.3,(D1637-'[2]Stages'!$C$94)*'[2]Stages'!$H$95+'[2]Stages'!$E$94)))))))</f>
        <v>482.7674226804124</v>
      </c>
      <c r="G1637" s="154" t="s">
        <v>22</v>
      </c>
      <c r="H1637" s="154"/>
      <c r="I1637" s="154" t="s">
        <v>1720</v>
      </c>
      <c r="J1637" s="154" t="s">
        <v>1721</v>
      </c>
      <c r="K1637" s="154" t="s">
        <v>1722</v>
      </c>
      <c r="L1637" s="154" t="s">
        <v>1723</v>
      </c>
      <c r="M1637" s="154"/>
      <c r="N1637" s="154">
        <v>8700</v>
      </c>
      <c r="O1637" s="154"/>
      <c r="P1637" s="154"/>
      <c r="Q1637" s="154" t="s">
        <v>701</v>
      </c>
      <c r="R1637" s="154" t="s">
        <v>1724</v>
      </c>
      <c r="S1637" s="154"/>
      <c r="T1637" s="154"/>
      <c r="U1637" s="240"/>
      <c r="V1637" s="173"/>
      <c r="W1637" s="154" t="s">
        <v>2286</v>
      </c>
      <c r="X1637" s="154"/>
      <c r="Y1637" s="154"/>
      <c r="Z1637" s="154"/>
      <c r="AA1637" s="154"/>
      <c r="AB1637" s="18">
        <v>22.6</v>
      </c>
      <c r="AC1637" s="173">
        <v>16.7</v>
      </c>
      <c r="AD1637" s="173">
        <v>16.7</v>
      </c>
      <c r="AE1637" s="173"/>
      <c r="AF1637" s="173"/>
      <c r="AG1637" s="173"/>
      <c r="AK1637" s="154"/>
      <c r="AL1637" s="154"/>
      <c r="AM1637" s="154" t="s">
        <v>1726</v>
      </c>
      <c r="AN1637" s="154" t="s">
        <v>1727</v>
      </c>
      <c r="AO1637" s="173">
        <v>22</v>
      </c>
      <c r="AP1637" s="154"/>
      <c r="AQ1637" s="173">
        <v>98</v>
      </c>
      <c r="AR1637" s="173">
        <v>103</v>
      </c>
      <c r="AS1637" s="173">
        <v>2007</v>
      </c>
      <c r="AT1637" s="154"/>
      <c r="AU1637" s="154"/>
      <c r="AV1637" s="154"/>
      <c r="AW1637" s="154" t="s">
        <v>1728</v>
      </c>
      <c r="AX1637" s="105"/>
      <c r="AY1637" s="105"/>
      <c r="AZ1637" s="107"/>
      <c r="BA1637" s="245"/>
      <c r="BB1637" s="245"/>
      <c r="BC1637" s="246"/>
      <c r="BD1637" s="154"/>
      <c r="BE1637" s="154"/>
      <c r="BF1637" s="245"/>
      <c r="BG1637" s="245"/>
      <c r="BH1637" s="154"/>
      <c r="BI1637" s="245"/>
      <c r="BJ1637" s="154"/>
      <c r="BR1637" s="159"/>
    </row>
    <row r="1638" spans="1:62" ht="12.75">
      <c r="A1638" s="99" t="s">
        <v>2301</v>
      </c>
      <c r="F1638" s="104">
        <v>-1</v>
      </c>
      <c r="W1638" s="101"/>
      <c r="AX1638" s="105">
        <v>0</v>
      </c>
      <c r="AY1638" s="105"/>
      <c r="AZ1638" s="107"/>
      <c r="BE1638" s="154"/>
      <c r="BF1638" s="245"/>
      <c r="BG1638" s="245"/>
      <c r="BH1638" s="154"/>
      <c r="BI1638" s="245"/>
      <c r="BJ1638" s="154"/>
    </row>
    <row r="1639" spans="6:62" ht="12.75">
      <c r="F1639" s="104">
        <v>-1</v>
      </c>
      <c r="U1639" s="101"/>
      <c r="V1639" s="159" t="s">
        <v>2052</v>
      </c>
      <c r="W1639" s="101"/>
      <c r="AX1639" s="105">
        <v>21.7</v>
      </c>
      <c r="AY1639" s="105">
        <v>20.1</v>
      </c>
      <c r="AZ1639" s="107"/>
      <c r="BE1639" s="154"/>
      <c r="BF1639" s="245"/>
      <c r="BG1639" s="245"/>
      <c r="BH1639" s="154"/>
      <c r="BI1639" s="245"/>
      <c r="BJ1639" s="154"/>
    </row>
    <row r="1640" spans="6:62" ht="12.75">
      <c r="F1640" s="104">
        <v>-1</v>
      </c>
      <c r="S1640" s="105"/>
      <c r="T1640" s="105"/>
      <c r="U1640" s="101"/>
      <c r="V1640" s="101"/>
      <c r="W1640" s="101"/>
      <c r="AM1640" s="100"/>
      <c r="AN1640" s="283"/>
      <c r="AO1640" s="108"/>
      <c r="AP1640" s="108"/>
      <c r="AQ1640" s="109"/>
      <c r="AR1640" s="101"/>
      <c r="AS1640" s="101"/>
      <c r="AT1640" s="108"/>
      <c r="AU1640" s="108"/>
      <c r="AY1640" s="101"/>
      <c r="AZ1640" s="101"/>
      <c r="BA1640" s="101"/>
      <c r="BB1640" s="101"/>
      <c r="BC1640" s="101"/>
      <c r="BE1640" s="154"/>
      <c r="BF1640" s="245"/>
      <c r="BG1640" s="245"/>
      <c r="BH1640" s="154"/>
      <c r="BI1640" s="245"/>
      <c r="BJ1640" s="154"/>
    </row>
    <row r="1641" spans="58:61" ht="12.75">
      <c r="BF1641" s="101"/>
      <c r="BG1641" s="101"/>
      <c r="BI1641" s="101"/>
    </row>
    <row r="1642" spans="58:61" ht="12.75">
      <c r="BF1642" s="101"/>
      <c r="BG1642" s="101"/>
      <c r="BI1642" s="101"/>
    </row>
  </sheetData>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Grossman, Ethan</dc:creator>
  <cp:keywords/>
  <dc:description/>
  <cp:lastModifiedBy>Grossman, Ethan</cp:lastModifiedBy>
  <dcterms:created xsi:type="dcterms:W3CDTF">2012-02-27T04:28:14Z</dcterms:created>
  <dcterms:modified xsi:type="dcterms:W3CDTF">2012-02-27T04:29:30Z</dcterms:modified>
  <cp:category/>
  <cp:version/>
  <cp:contentType/>
  <cp:contentStatus/>
</cp:coreProperties>
</file>